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0" yWindow="390" windowWidth="11370" windowHeight="9930" tabRatio="858"/>
  </bookViews>
  <sheets>
    <sheet name="Рейтинг" sheetId="4" r:id="rId1"/>
    <sheet name="Гран-При ТнП" sheetId="3" state="hidden" r:id="rId2"/>
    <sheet name="ОТ Гран-При" sheetId="1" state="hidden" r:id="rId3"/>
    <sheet name="Кубок Лева" sheetId="2" state="hidden" r:id="rId4"/>
    <sheet name="ТСА" sheetId="11" state="hidden" r:id="rId5"/>
    <sheet name="ТСА Кубок" sheetId="10" state="hidden" r:id="rId6"/>
    <sheet name="ФФП.Классика" sheetId="9" state="hidden" r:id="rId7"/>
    <sheet name="Спартакиада" sheetId="8" r:id="rId8"/>
    <sheet name="ФФП.счет" sheetId="7" state="hidden" r:id="rId9"/>
    <sheet name="Торпедо" sheetId="6" state="hidden" r:id="rId10"/>
    <sheet name="КубокФФП" sheetId="5" state="hidden" r:id="rId11"/>
    <sheet name="Парапетры" sheetId="13" r:id="rId12"/>
  </sheets>
  <definedNames>
    <definedName name="_xlnm._FilterDatabase" localSheetId="0" hidden="1">Рейтинг!$D$4:$N$83</definedName>
    <definedName name="_xlnm._FilterDatabase" localSheetId="5" hidden="1">'ТСА Кубок'!$E$3:$I$43</definedName>
    <definedName name="ДАнет">Парапетры!$E$2:$E$3</definedName>
    <definedName name="команда">Рейтинг!$B$5:$B$80</definedName>
    <definedName name="команды">Рейтинг!$B$5:$B$80</definedName>
    <definedName name="кубок">Парапетры!$G$81:$G$87</definedName>
  </definedNames>
  <calcPr calcId="125725"/>
</workbook>
</file>

<file path=xl/calcChain.xml><?xml version="1.0" encoding="utf-8"?>
<calcChain xmlns="http://schemas.openxmlformats.org/spreadsheetml/2006/main">
  <c r="G43" i="10"/>
  <c r="F41" i="4"/>
  <c r="G41"/>
  <c r="H41"/>
  <c r="I41"/>
  <c r="J41"/>
  <c r="K41"/>
  <c r="L41"/>
  <c r="M41"/>
  <c r="D55"/>
  <c r="E55"/>
  <c r="F55"/>
  <c r="G55"/>
  <c r="H55"/>
  <c r="I55"/>
  <c r="K55"/>
  <c r="L55"/>
  <c r="M55"/>
  <c r="D60"/>
  <c r="E60"/>
  <c r="F60"/>
  <c r="G60"/>
  <c r="H60"/>
  <c r="I60"/>
  <c r="K60"/>
  <c r="L60"/>
  <c r="M60"/>
  <c r="D65"/>
  <c r="E65"/>
  <c r="F65"/>
  <c r="G65"/>
  <c r="H65"/>
  <c r="I65"/>
  <c r="K65"/>
  <c r="L65"/>
  <c r="M65"/>
  <c r="D67"/>
  <c r="E67"/>
  <c r="F67"/>
  <c r="G67"/>
  <c r="H67"/>
  <c r="I67"/>
  <c r="K67"/>
  <c r="L67"/>
  <c r="M67"/>
  <c r="J12"/>
  <c r="J10"/>
  <c r="J9"/>
  <c r="J21"/>
  <c r="J23"/>
  <c r="J25"/>
  <c r="J26"/>
  <c r="J38"/>
  <c r="J51"/>
  <c r="J22"/>
  <c r="J13"/>
  <c r="J18"/>
  <c r="J44"/>
  <c r="J24"/>
  <c r="J50"/>
  <c r="J59"/>
  <c r="J29"/>
  <c r="J37"/>
  <c r="J48"/>
  <c r="J71"/>
  <c r="J70"/>
  <c r="J35"/>
  <c r="J54"/>
  <c r="J73"/>
  <c r="J58"/>
  <c r="J46"/>
  <c r="J34"/>
  <c r="J57"/>
  <c r="J36"/>
  <c r="J66"/>
  <c r="J68"/>
  <c r="J42"/>
  <c r="J33"/>
  <c r="J62"/>
  <c r="J49"/>
  <c r="J56"/>
  <c r="J75"/>
  <c r="J31"/>
  <c r="J53"/>
  <c r="J39"/>
  <c r="J72"/>
  <c r="J47"/>
  <c r="J76"/>
  <c r="J45"/>
  <c r="J52"/>
  <c r="J40"/>
  <c r="J69"/>
  <c r="J78"/>
  <c r="J79"/>
  <c r="J80"/>
  <c r="J28"/>
  <c r="J81"/>
  <c r="J82"/>
  <c r="J83"/>
  <c r="I24" i="6"/>
  <c r="J55" i="4" s="1"/>
  <c r="I25" i="6"/>
  <c r="J60" i="4" s="1"/>
  <c r="I26" i="6"/>
  <c r="I27"/>
  <c r="J65" i="4" s="1"/>
  <c r="I28" i="6"/>
  <c r="J67" i="4" s="1"/>
  <c r="G40" i="8"/>
  <c r="G39"/>
  <c r="G38"/>
  <c r="G37"/>
  <c r="G36"/>
  <c r="G42" i="10"/>
  <c r="G41"/>
  <c r="G40"/>
  <c r="C13" i="1"/>
  <c r="C14"/>
  <c r="F40" i="4"/>
  <c r="G40"/>
  <c r="H40"/>
  <c r="I40"/>
  <c r="K40"/>
  <c r="L40"/>
  <c r="D35"/>
  <c r="E35"/>
  <c r="F35"/>
  <c r="H35"/>
  <c r="I35"/>
  <c r="K35"/>
  <c r="M35"/>
  <c r="I29" i="7"/>
  <c r="I4" i="2"/>
  <c r="I11"/>
  <c r="I10"/>
  <c r="I14"/>
  <c r="I15"/>
  <c r="I16"/>
  <c r="M40" i="4" s="1"/>
  <c r="I19" i="2"/>
  <c r="I22" i="3"/>
  <c r="C16" i="5"/>
  <c r="C15"/>
  <c r="C14"/>
  <c r="C13"/>
  <c r="C12"/>
  <c r="C11"/>
  <c r="C10"/>
  <c r="C9"/>
  <c r="C8"/>
  <c r="C7"/>
  <c r="C16" i="10"/>
  <c r="C15"/>
  <c r="C14"/>
  <c r="C13"/>
  <c r="C12"/>
  <c r="C11"/>
  <c r="C10"/>
  <c r="C9"/>
  <c r="C8"/>
  <c r="C7"/>
  <c r="D70" i="4"/>
  <c r="D43"/>
  <c r="D50"/>
  <c r="D29"/>
  <c r="D18"/>
  <c r="D32"/>
  <c r="D21"/>
  <c r="D46"/>
  <c r="D23"/>
  <c r="D31"/>
  <c r="D47"/>
  <c r="D44"/>
  <c r="D79"/>
  <c r="D76"/>
  <c r="D54"/>
  <c r="D82"/>
  <c r="D33"/>
  <c r="D80"/>
  <c r="D26"/>
  <c r="D28"/>
  <c r="D81"/>
  <c r="D83"/>
  <c r="D48"/>
  <c r="D66"/>
  <c r="D56"/>
  <c r="D34"/>
  <c r="D52"/>
  <c r="D69"/>
  <c r="D75"/>
  <c r="D72"/>
  <c r="D59"/>
  <c r="D58"/>
  <c r="D77"/>
  <c r="D64"/>
  <c r="I40" i="11"/>
  <c r="C16"/>
  <c r="C15"/>
  <c r="C14"/>
  <c r="C13"/>
  <c r="C12"/>
  <c r="C11"/>
  <c r="C10"/>
  <c r="C9"/>
  <c r="C8"/>
  <c r="C7"/>
  <c r="C4"/>
  <c r="D2"/>
  <c r="E70" i="4"/>
  <c r="E43"/>
  <c r="E50"/>
  <c r="E29"/>
  <c r="E18"/>
  <c r="E32"/>
  <c r="E21"/>
  <c r="E46"/>
  <c r="E23"/>
  <c r="E31"/>
  <c r="E47"/>
  <c r="E44"/>
  <c r="E79"/>
  <c r="E76"/>
  <c r="E54"/>
  <c r="E82"/>
  <c r="E33"/>
  <c r="E80"/>
  <c r="E26"/>
  <c r="E28"/>
  <c r="E81"/>
  <c r="E83"/>
  <c r="E48"/>
  <c r="E66"/>
  <c r="E56"/>
  <c r="E34"/>
  <c r="E52"/>
  <c r="E69"/>
  <c r="E72"/>
  <c r="E59"/>
  <c r="E58"/>
  <c r="E77"/>
  <c r="E64"/>
  <c r="I40" i="10"/>
  <c r="C4"/>
  <c r="D2"/>
  <c r="L6" i="4"/>
  <c r="L7"/>
  <c r="L9"/>
  <c r="M9"/>
  <c r="L70"/>
  <c r="M70"/>
  <c r="L71"/>
  <c r="L12"/>
  <c r="M12"/>
  <c r="G20"/>
  <c r="K20"/>
  <c r="L20"/>
  <c r="M20"/>
  <c r="L5"/>
  <c r="G8"/>
  <c r="L8"/>
  <c r="K63"/>
  <c r="L63"/>
  <c r="M63"/>
  <c r="G43"/>
  <c r="K43"/>
  <c r="L43"/>
  <c r="M43"/>
  <c r="G19"/>
  <c r="K19"/>
  <c r="K17"/>
  <c r="L10"/>
  <c r="K50"/>
  <c r="L50"/>
  <c r="M50"/>
  <c r="L29"/>
  <c r="M29"/>
  <c r="L13"/>
  <c r="M13"/>
  <c r="F38"/>
  <c r="G38"/>
  <c r="H38"/>
  <c r="I38"/>
  <c r="K38"/>
  <c r="M38"/>
  <c r="L18"/>
  <c r="M18"/>
  <c r="K15"/>
  <c r="M15"/>
  <c r="F61"/>
  <c r="G61"/>
  <c r="H61"/>
  <c r="I61"/>
  <c r="L61"/>
  <c r="M61"/>
  <c r="F51"/>
  <c r="G51"/>
  <c r="H51"/>
  <c r="M51"/>
  <c r="K32"/>
  <c r="L32"/>
  <c r="M32"/>
  <c r="M37"/>
  <c r="L21"/>
  <c r="M21"/>
  <c r="K16"/>
  <c r="L16"/>
  <c r="M16"/>
  <c r="G24"/>
  <c r="L24"/>
  <c r="M24"/>
  <c r="H23"/>
  <c r="L23"/>
  <c r="M23"/>
  <c r="K46"/>
  <c r="L46"/>
  <c r="M46"/>
  <c r="F31"/>
  <c r="G31"/>
  <c r="H31"/>
  <c r="I31"/>
  <c r="L31"/>
  <c r="M31"/>
  <c r="F47"/>
  <c r="G47"/>
  <c r="H47"/>
  <c r="I47"/>
  <c r="M47"/>
  <c r="G44"/>
  <c r="I44"/>
  <c r="L44"/>
  <c r="M44"/>
  <c r="F79"/>
  <c r="G79"/>
  <c r="H79"/>
  <c r="I79"/>
  <c r="L79"/>
  <c r="M79"/>
  <c r="F36"/>
  <c r="G36"/>
  <c r="H36"/>
  <c r="I36"/>
  <c r="L36"/>
  <c r="M36"/>
  <c r="F62"/>
  <c r="G62"/>
  <c r="M62"/>
  <c r="F73"/>
  <c r="G73"/>
  <c r="H73"/>
  <c r="I73"/>
  <c r="K73"/>
  <c r="L73"/>
  <c r="M73"/>
  <c r="F54"/>
  <c r="G54"/>
  <c r="H54"/>
  <c r="I54"/>
  <c r="L54"/>
  <c r="M54"/>
  <c r="F25"/>
  <c r="G25"/>
  <c r="H25"/>
  <c r="M25"/>
  <c r="F74"/>
  <c r="G74"/>
  <c r="H74"/>
  <c r="I74"/>
  <c r="K74"/>
  <c r="L74"/>
  <c r="M74"/>
  <c r="I26"/>
  <c r="L26"/>
  <c r="M26"/>
  <c r="I57"/>
  <c r="K57"/>
  <c r="L57"/>
  <c r="M57"/>
  <c r="F68"/>
  <c r="G68"/>
  <c r="H68"/>
  <c r="I68"/>
  <c r="K68"/>
  <c r="L68"/>
  <c r="M68"/>
  <c r="F80"/>
  <c r="G80"/>
  <c r="H80"/>
  <c r="K80"/>
  <c r="L80"/>
  <c r="M80"/>
  <c r="G82"/>
  <c r="I82"/>
  <c r="K82"/>
  <c r="L82"/>
  <c r="M82"/>
  <c r="F27"/>
  <c r="G27"/>
  <c r="H27"/>
  <c r="I27"/>
  <c r="K27"/>
  <c r="L27"/>
  <c r="M27"/>
  <c r="F42"/>
  <c r="G42"/>
  <c r="H42"/>
  <c r="I42"/>
  <c r="K42"/>
  <c r="L42"/>
  <c r="M42"/>
  <c r="F28"/>
  <c r="G28"/>
  <c r="H28"/>
  <c r="L28"/>
  <c r="M28"/>
  <c r="G33"/>
  <c r="I33"/>
  <c r="L33"/>
  <c r="M33"/>
  <c r="F49"/>
  <c r="G49"/>
  <c r="H49"/>
  <c r="I49"/>
  <c r="K49"/>
  <c r="L49"/>
  <c r="M49"/>
  <c r="F81"/>
  <c r="G81"/>
  <c r="H81"/>
  <c r="I81"/>
  <c r="L81"/>
  <c r="M81"/>
  <c r="F48"/>
  <c r="G48"/>
  <c r="H48"/>
  <c r="I48"/>
  <c r="L48"/>
  <c r="M48"/>
  <c r="F75"/>
  <c r="G75"/>
  <c r="H75"/>
  <c r="I75"/>
  <c r="K75"/>
  <c r="L75"/>
  <c r="M75"/>
  <c r="F66"/>
  <c r="G66"/>
  <c r="H66"/>
  <c r="I66"/>
  <c r="L66"/>
  <c r="M66"/>
  <c r="I76"/>
  <c r="K76"/>
  <c r="L76"/>
  <c r="M76"/>
  <c r="F56"/>
  <c r="G56"/>
  <c r="H56"/>
  <c r="I56"/>
  <c r="L56"/>
  <c r="M56"/>
  <c r="F53"/>
  <c r="G53"/>
  <c r="H53"/>
  <c r="I53"/>
  <c r="K53"/>
  <c r="L53"/>
  <c r="M53"/>
  <c r="F39"/>
  <c r="G39"/>
  <c r="H39"/>
  <c r="I39"/>
  <c r="K39"/>
  <c r="L39"/>
  <c r="M39"/>
  <c r="F45"/>
  <c r="G45"/>
  <c r="H45"/>
  <c r="I45"/>
  <c r="K45"/>
  <c r="L45"/>
  <c r="M45"/>
  <c r="G78"/>
  <c r="K78"/>
  <c r="L78"/>
  <c r="M78"/>
  <c r="G83"/>
  <c r="I83"/>
  <c r="K83"/>
  <c r="L83"/>
  <c r="M83"/>
  <c r="F52"/>
  <c r="G52"/>
  <c r="H52"/>
  <c r="I52"/>
  <c r="L52"/>
  <c r="M52"/>
  <c r="F69"/>
  <c r="G69"/>
  <c r="H69"/>
  <c r="I69"/>
  <c r="K69"/>
  <c r="M69"/>
  <c r="K34"/>
  <c r="L34"/>
  <c r="M34"/>
  <c r="F72"/>
  <c r="G72"/>
  <c r="H72"/>
  <c r="K72"/>
  <c r="L72"/>
  <c r="M72"/>
  <c r="F59"/>
  <c r="G59"/>
  <c r="H59"/>
  <c r="I59"/>
  <c r="L59"/>
  <c r="M59"/>
  <c r="F58"/>
  <c r="G58"/>
  <c r="H58"/>
  <c r="I58"/>
  <c r="L58"/>
  <c r="M58"/>
  <c r="F77"/>
  <c r="G77"/>
  <c r="H77"/>
  <c r="I77"/>
  <c r="K77"/>
  <c r="L77"/>
  <c r="M77"/>
  <c r="F64"/>
  <c r="G64"/>
  <c r="H64"/>
  <c r="I64"/>
  <c r="K64"/>
  <c r="L64"/>
  <c r="M64"/>
  <c r="L11"/>
  <c r="I42" i="5"/>
  <c r="I20"/>
  <c r="I35"/>
  <c r="I36"/>
  <c r="I37"/>
  <c r="I38"/>
  <c r="I39"/>
  <c r="I40"/>
  <c r="I41"/>
  <c r="C4"/>
  <c r="D2"/>
  <c r="C16" i="9"/>
  <c r="C15"/>
  <c r="C14"/>
  <c r="C13"/>
  <c r="C12"/>
  <c r="C11"/>
  <c r="C10"/>
  <c r="C9"/>
  <c r="C8"/>
  <c r="C7"/>
  <c r="C4"/>
  <c r="D2"/>
  <c r="I40" i="8"/>
  <c r="I39"/>
  <c r="I38"/>
  <c r="I34" i="4" s="1"/>
  <c r="I37" i="8"/>
  <c r="I36"/>
  <c r="I28" i="4" s="1"/>
  <c r="C16" i="8"/>
  <c r="C15"/>
  <c r="C14"/>
  <c r="C13"/>
  <c r="C12"/>
  <c r="C11"/>
  <c r="C10"/>
  <c r="C9"/>
  <c r="C8"/>
  <c r="C7"/>
  <c r="C4"/>
  <c r="G35" s="1"/>
  <c r="D2"/>
  <c r="C16" i="7"/>
  <c r="C15"/>
  <c r="C14"/>
  <c r="C13"/>
  <c r="C12"/>
  <c r="C11"/>
  <c r="C10"/>
  <c r="C9"/>
  <c r="C8"/>
  <c r="C7"/>
  <c r="C4"/>
  <c r="D2"/>
  <c r="C16" i="6"/>
  <c r="C15"/>
  <c r="C14"/>
  <c r="C13"/>
  <c r="C12"/>
  <c r="C11"/>
  <c r="C10"/>
  <c r="C9"/>
  <c r="C8"/>
  <c r="C7"/>
  <c r="C4"/>
  <c r="D2"/>
  <c r="C16" i="2"/>
  <c r="C15"/>
  <c r="C14"/>
  <c r="C13"/>
  <c r="C12"/>
  <c r="C11"/>
  <c r="C10"/>
  <c r="C9"/>
  <c r="C8"/>
  <c r="C7"/>
  <c r="C4"/>
  <c r="D2"/>
  <c r="M5" i="4" s="1"/>
  <c r="I36" i="3"/>
  <c r="K14" i="4" s="1"/>
  <c r="I37" i="3"/>
  <c r="K25" i="4" s="1"/>
  <c r="I38" i="3"/>
  <c r="K30" i="4" s="1"/>
  <c r="I39" i="3"/>
  <c r="I40"/>
  <c r="C16" i="1"/>
  <c r="C15"/>
  <c r="C12"/>
  <c r="C11"/>
  <c r="C10"/>
  <c r="C9"/>
  <c r="C8"/>
  <c r="C7"/>
  <c r="C4"/>
  <c r="D2"/>
  <c r="C4" i="3"/>
  <c r="C16"/>
  <c r="C14"/>
  <c r="C15"/>
  <c r="C13"/>
  <c r="C8"/>
  <c r="C9"/>
  <c r="C10"/>
  <c r="C11"/>
  <c r="C12"/>
  <c r="C7"/>
  <c r="D2"/>
  <c r="O14"/>
  <c r="I78" i="4" l="1"/>
  <c r="C67"/>
  <c r="C65"/>
  <c r="C60"/>
  <c r="C55"/>
  <c r="G4" i="8"/>
  <c r="G6"/>
  <c r="G8"/>
  <c r="G10"/>
  <c r="G12"/>
  <c r="G14"/>
  <c r="G16"/>
  <c r="G18"/>
  <c r="G20"/>
  <c r="G22"/>
  <c r="G24"/>
  <c r="G26"/>
  <c r="G28"/>
  <c r="G30"/>
  <c r="G32"/>
  <c r="G34"/>
  <c r="G5"/>
  <c r="G7"/>
  <c r="G9"/>
  <c r="G11"/>
  <c r="G13"/>
  <c r="G15"/>
  <c r="G17"/>
  <c r="G19"/>
  <c r="G21"/>
  <c r="G23"/>
  <c r="G25"/>
  <c r="G27"/>
  <c r="G29"/>
  <c r="G31"/>
  <c r="G33"/>
  <c r="M6" i="4"/>
  <c r="I80"/>
  <c r="I62"/>
  <c r="I8"/>
  <c r="E78"/>
  <c r="K62"/>
  <c r="K81"/>
  <c r="N28" s="1"/>
  <c r="K28"/>
  <c r="N80" s="1"/>
  <c r="K79"/>
  <c r="C79" s="1"/>
  <c r="K70"/>
  <c r="L51"/>
  <c r="L19"/>
  <c r="L62"/>
  <c r="L37"/>
  <c r="F83"/>
  <c r="F33"/>
  <c r="F44"/>
  <c r="F78"/>
  <c r="F82"/>
  <c r="D78"/>
  <c r="C18" i="11"/>
  <c r="I35"/>
  <c r="D42" i="4" s="1"/>
  <c r="I36" i="11"/>
  <c r="D36" i="4" s="1"/>
  <c r="I38" i="11"/>
  <c r="D39" i="4" s="1"/>
  <c r="I37" i="11"/>
  <c r="D6" i="4" s="1"/>
  <c r="I39" i="11"/>
  <c r="I5"/>
  <c r="D19" i="4" s="1"/>
  <c r="I17" i="11"/>
  <c r="D10" i="4" s="1"/>
  <c r="I18" i="11"/>
  <c r="D61" i="4" s="1"/>
  <c r="I20" i="11"/>
  <c r="D16" i="4" s="1"/>
  <c r="I22" i="11"/>
  <c r="D62" i="4" s="1"/>
  <c r="I24" i="11"/>
  <c r="D57" i="4" s="1"/>
  <c r="I26" i="11"/>
  <c r="D53" i="4" s="1"/>
  <c r="I28" i="11"/>
  <c r="D74" i="4" s="1"/>
  <c r="I30" i="11"/>
  <c r="D49" i="4" s="1"/>
  <c r="I32" i="11"/>
  <c r="D71" i="4" s="1"/>
  <c r="I34" i="11"/>
  <c r="D73" i="4" s="1"/>
  <c r="I6" i="11"/>
  <c r="D38" i="4" s="1"/>
  <c r="I7" i="11"/>
  <c r="D12" i="4" s="1"/>
  <c r="I8" i="11"/>
  <c r="D15" i="4" s="1"/>
  <c r="I9" i="11"/>
  <c r="D7" i="4" s="1"/>
  <c r="I10" i="11"/>
  <c r="D9" i="4" s="1"/>
  <c r="I11" i="11"/>
  <c r="D51" i="4" s="1"/>
  <c r="I12" i="11"/>
  <c r="D17" i="4" s="1"/>
  <c r="I13" i="11"/>
  <c r="D5" i="4" s="1"/>
  <c r="I14" i="11"/>
  <c r="D25" i="4" s="1"/>
  <c r="I15" i="11"/>
  <c r="D8" i="4" s="1"/>
  <c r="I16" i="11"/>
  <c r="D20" i="4" s="1"/>
  <c r="I19" i="11"/>
  <c r="D63" i="4" s="1"/>
  <c r="I21" i="11"/>
  <c r="D37" i="4" s="1"/>
  <c r="I23" i="11"/>
  <c r="D68" i="4" s="1"/>
  <c r="I25" i="11"/>
  <c r="D13" i="4" s="1"/>
  <c r="I27" i="11"/>
  <c r="D45" i="4" s="1"/>
  <c r="I29" i="11"/>
  <c r="D22" i="4" s="1"/>
  <c r="I31" i="11"/>
  <c r="D30" i="4" s="1"/>
  <c r="I33" i="11"/>
  <c r="D27" i="4" s="1"/>
  <c r="H34"/>
  <c r="H83"/>
  <c r="C83" s="1"/>
  <c r="H78"/>
  <c r="H14"/>
  <c r="H33"/>
  <c r="H82"/>
  <c r="C82" s="1"/>
  <c r="H62"/>
  <c r="H44"/>
  <c r="H46"/>
  <c r="C18" i="10"/>
  <c r="I42" s="1"/>
  <c r="E41" i="4" s="1"/>
  <c r="C18" i="5"/>
  <c r="C18" i="9"/>
  <c r="I5"/>
  <c r="F18" i="4" s="1"/>
  <c r="C80"/>
  <c r="C18" i="8"/>
  <c r="I35" s="1"/>
  <c r="I37" i="4" s="1"/>
  <c r="C18" i="7"/>
  <c r="C18" i="6"/>
  <c r="C18" i="2"/>
  <c r="I12" s="1"/>
  <c r="M19" i="4" s="1"/>
  <c r="C18" i="1"/>
  <c r="C18" i="3"/>
  <c r="I43" i="11" l="1"/>
  <c r="I42"/>
  <c r="D41" i="4" s="1"/>
  <c r="I41" i="11"/>
  <c r="D24" i="4" s="1"/>
  <c r="D40"/>
  <c r="I43" i="10"/>
  <c r="E24" i="4" s="1"/>
  <c r="N83"/>
  <c r="C41"/>
  <c r="I41" i="10"/>
  <c r="E14" i="4" s="1"/>
  <c r="N81"/>
  <c r="N82"/>
  <c r="I22" i="6"/>
  <c r="J64" i="4" s="1"/>
  <c r="G22" i="6"/>
  <c r="G20"/>
  <c r="G18"/>
  <c r="G16"/>
  <c r="G14"/>
  <c r="G12"/>
  <c r="G10"/>
  <c r="G8"/>
  <c r="G6"/>
  <c r="G4"/>
  <c r="G23"/>
  <c r="G21"/>
  <c r="G19"/>
  <c r="G17"/>
  <c r="G15"/>
  <c r="G13"/>
  <c r="G11"/>
  <c r="G9"/>
  <c r="G7"/>
  <c r="G5"/>
  <c r="I5" i="10"/>
  <c r="G39"/>
  <c r="G37"/>
  <c r="G35"/>
  <c r="G33"/>
  <c r="G31"/>
  <c r="G29"/>
  <c r="G27"/>
  <c r="G25"/>
  <c r="G23"/>
  <c r="G21"/>
  <c r="G19"/>
  <c r="G17"/>
  <c r="G15"/>
  <c r="G13"/>
  <c r="G11"/>
  <c r="G9"/>
  <c r="G7"/>
  <c r="G5"/>
  <c r="G38"/>
  <c r="G36"/>
  <c r="G34"/>
  <c r="G32"/>
  <c r="G30"/>
  <c r="G28"/>
  <c r="G26"/>
  <c r="G24"/>
  <c r="G22"/>
  <c r="G20"/>
  <c r="G18"/>
  <c r="G16"/>
  <c r="G14"/>
  <c r="G12"/>
  <c r="G10"/>
  <c r="G8"/>
  <c r="G6"/>
  <c r="G4"/>
  <c r="I11" i="1"/>
  <c r="L38" i="4" s="1"/>
  <c r="I13" i="1"/>
  <c r="L69" i="4" s="1"/>
  <c r="I10" i="1"/>
  <c r="L14" i="4" s="1"/>
  <c r="I9" i="1"/>
  <c r="L47" i="4" s="1"/>
  <c r="I12" i="1"/>
  <c r="L35" i="4" s="1"/>
  <c r="I4" i="11"/>
  <c r="D14" i="4"/>
  <c r="I31" i="7"/>
  <c r="G34" i="4" s="1"/>
  <c r="I32" i="7"/>
  <c r="G23" i="4" s="1"/>
  <c r="I4" i="7"/>
  <c r="I30"/>
  <c r="G14" i="4" s="1"/>
  <c r="I4" i="9"/>
  <c r="I35"/>
  <c r="F23" i="4" s="1"/>
  <c r="I36" i="9"/>
  <c r="F14" i="4" s="1"/>
  <c r="I37" i="9"/>
  <c r="F34" i="4" s="1"/>
  <c r="N34" s="1"/>
  <c r="I11" i="9"/>
  <c r="F8" i="4" s="1"/>
  <c r="I20" i="10"/>
  <c r="E51" i="4" s="1"/>
  <c r="I28" i="10"/>
  <c r="E19" i="4" s="1"/>
  <c r="I10" i="10"/>
  <c r="E7" i="4" s="1"/>
  <c r="I23" i="9"/>
  <c r="F7" i="4" s="1"/>
  <c r="I30" i="9"/>
  <c r="F20" i="4" s="1"/>
  <c r="I24" i="10"/>
  <c r="E49" i="4" s="1"/>
  <c r="N55" s="1"/>
  <c r="I37" i="10"/>
  <c r="E10" i="4" s="1"/>
  <c r="I18" i="10"/>
  <c r="E13" i="4" s="1"/>
  <c r="I12" i="10"/>
  <c r="E9" i="4" s="1"/>
  <c r="I16" i="7"/>
  <c r="G21" i="4" s="1"/>
  <c r="I31" i="9"/>
  <c r="F6" i="4" s="1"/>
  <c r="I15" i="9"/>
  <c r="F5" i="4" s="1"/>
  <c r="I7" i="9"/>
  <c r="F16" i="4" s="1"/>
  <c r="I22" i="9"/>
  <c r="F70" i="4" s="1"/>
  <c r="I8" i="10"/>
  <c r="E6" i="4" s="1"/>
  <c r="I16" i="10"/>
  <c r="E16" i="4" s="1"/>
  <c r="I31" i="10"/>
  <c r="E57" i="4" s="1"/>
  <c r="I14" i="10"/>
  <c r="E75" i="4" s="1"/>
  <c r="C75" s="1"/>
  <c r="I34" i="10"/>
  <c r="E15" i="4" s="1"/>
  <c r="I27" i="10"/>
  <c r="E45" i="4" s="1"/>
  <c r="C45" s="1"/>
  <c r="I27" i="9"/>
  <c r="F76" i="4" s="1"/>
  <c r="I19" i="9"/>
  <c r="F22" i="4" s="1"/>
  <c r="I13" i="9"/>
  <c r="F24" i="4" s="1"/>
  <c r="I9" i="9"/>
  <c r="F71" i="4" s="1"/>
  <c r="I34" i="9"/>
  <c r="F13" i="4" s="1"/>
  <c r="I26" i="9"/>
  <c r="F19" i="4" s="1"/>
  <c r="I18" i="9"/>
  <c r="F29" i="4" s="1"/>
  <c r="I23" i="10"/>
  <c r="E53" i="4" s="1"/>
  <c r="I8" i="7"/>
  <c r="G5" i="4" s="1"/>
  <c r="I33" i="9"/>
  <c r="F57" i="4" s="1"/>
  <c r="I29" i="9"/>
  <c r="F50" i="4" s="1"/>
  <c r="I25" i="9"/>
  <c r="F21" i="4" s="1"/>
  <c r="I21" i="9"/>
  <c r="F30" i="4" s="1"/>
  <c r="I16" i="9"/>
  <c r="F12" i="4" s="1"/>
  <c r="I14" i="9"/>
  <c r="F26" i="4" s="1"/>
  <c r="I12" i="9"/>
  <c r="F63" i="4" s="1"/>
  <c r="I10" i="9"/>
  <c r="F10" i="4" s="1"/>
  <c r="I8" i="9"/>
  <c r="F37" i="4" s="1"/>
  <c r="I6" i="9"/>
  <c r="F17" i="4" s="1"/>
  <c r="I32" i="9"/>
  <c r="F32" i="4" s="1"/>
  <c r="I28" i="9"/>
  <c r="F43" i="4" s="1"/>
  <c r="I24" i="9"/>
  <c r="F11" i="4" s="1"/>
  <c r="I20" i="9"/>
  <c r="F46" i="4" s="1"/>
  <c r="I17" i="9"/>
  <c r="F15" i="4" s="1"/>
  <c r="I29" i="10"/>
  <c r="E22" i="4" s="1"/>
  <c r="I26" i="10"/>
  <c r="E17" i="4" s="1"/>
  <c r="I22" i="10"/>
  <c r="E39" i="4" s="1"/>
  <c r="I38" i="10"/>
  <c r="E25" i="4" s="1"/>
  <c r="I36" i="10"/>
  <c r="E62" i="4" s="1"/>
  <c r="I9" i="10"/>
  <c r="E27" i="4" s="1"/>
  <c r="I19" i="10"/>
  <c r="E20" i="4" s="1"/>
  <c r="I17" i="10"/>
  <c r="E68" i="4" s="1"/>
  <c r="C68" s="1"/>
  <c r="I15" i="10"/>
  <c r="E36" i="4" s="1"/>
  <c r="I13" i="10"/>
  <c r="E71" i="4" s="1"/>
  <c r="I35" i="10"/>
  <c r="E5" i="4" s="1"/>
  <c r="I33" i="10"/>
  <c r="E42" i="4" s="1"/>
  <c r="I30" i="10"/>
  <c r="E63" i="4" s="1"/>
  <c r="I25" i="10"/>
  <c r="E12" i="4" s="1"/>
  <c r="I21" i="10"/>
  <c r="E37" i="4" s="1"/>
  <c r="I12" i="6"/>
  <c r="J20" i="4" s="1"/>
  <c r="I25" i="7"/>
  <c r="G26" i="4" s="1"/>
  <c r="I12" i="7"/>
  <c r="G22" i="4" s="1"/>
  <c r="I26" i="7"/>
  <c r="G13" i="4" s="1"/>
  <c r="I29" i="8"/>
  <c r="I9" i="4" s="1"/>
  <c r="I6" i="6"/>
  <c r="J17" i="4" s="1"/>
  <c r="I33" i="7"/>
  <c r="I21"/>
  <c r="G29" i="4" s="1"/>
  <c r="I14" i="7"/>
  <c r="G46" i="4" s="1"/>
  <c r="I10" i="7"/>
  <c r="G17" i="4" s="1"/>
  <c r="I6" i="7"/>
  <c r="G12" i="4" s="1"/>
  <c r="I22" i="7"/>
  <c r="G16" i="4" s="1"/>
  <c r="I33" i="8"/>
  <c r="I16" i="4" s="1"/>
  <c r="I23" i="8"/>
  <c r="I72" i="4" s="1"/>
  <c r="N60" s="1"/>
  <c r="I31" i="8"/>
  <c r="I7" i="4" s="1"/>
  <c r="I27" i="8"/>
  <c r="I71" i="4" s="1"/>
  <c r="I15" i="8"/>
  <c r="I23" i="4" s="1"/>
  <c r="I39" i="10"/>
  <c r="E30" i="4" s="1"/>
  <c r="I25" i="8"/>
  <c r="I13" i="4" s="1"/>
  <c r="I19" i="8"/>
  <c r="I30" i="4" s="1"/>
  <c r="I8" i="8"/>
  <c r="I32" i="4" s="1"/>
  <c r="I12" i="8"/>
  <c r="I10" i="4" s="1"/>
  <c r="I30" i="8"/>
  <c r="I18" i="4" s="1"/>
  <c r="G18"/>
  <c r="F9"/>
  <c r="I27" i="7"/>
  <c r="G70" i="4" s="1"/>
  <c r="I23" i="7"/>
  <c r="G57" i="4" s="1"/>
  <c r="I19" i="7"/>
  <c r="G63" i="4" s="1"/>
  <c r="I15" i="7"/>
  <c r="G7" i="4" s="1"/>
  <c r="I13" i="7"/>
  <c r="G71" i="4" s="1"/>
  <c r="I11" i="7"/>
  <c r="G15" i="4" s="1"/>
  <c r="I9" i="7"/>
  <c r="G6" i="4" s="1"/>
  <c r="I7" i="7"/>
  <c r="G11" i="4" s="1"/>
  <c r="I28" i="7"/>
  <c r="G32" i="4" s="1"/>
  <c r="I24" i="7"/>
  <c r="G10" i="4" s="1"/>
  <c r="I20" i="7"/>
  <c r="G37" i="4" s="1"/>
  <c r="I21" i="8"/>
  <c r="I24" i="4" s="1"/>
  <c r="I16" i="8"/>
  <c r="I11" i="4" s="1"/>
  <c r="I14" i="8"/>
  <c r="I46" i="4" s="1"/>
  <c r="I10" i="8"/>
  <c r="I50" i="4" s="1"/>
  <c r="I34" i="8"/>
  <c r="I63" i="4" s="1"/>
  <c r="I26" i="8"/>
  <c r="I43" i="4" s="1"/>
  <c r="D11"/>
  <c r="C20" i="11"/>
  <c r="C21" s="1"/>
  <c r="D4" i="4" s="1"/>
  <c r="I9" i="2"/>
  <c r="M8" i="4" s="1"/>
  <c r="I13" i="6"/>
  <c r="I10"/>
  <c r="J63" i="4" s="1"/>
  <c r="I8" i="6"/>
  <c r="J7" i="4" s="1"/>
  <c r="I13" i="8"/>
  <c r="I70" i="4" s="1"/>
  <c r="I11" i="8"/>
  <c r="I21" i="4" s="1"/>
  <c r="I9" i="8"/>
  <c r="I25" i="4" s="1"/>
  <c r="I7" i="8"/>
  <c r="I5" i="4" s="1"/>
  <c r="I32" i="8"/>
  <c r="I19" i="4" s="1"/>
  <c r="I28" i="8"/>
  <c r="I22" i="4" s="1"/>
  <c r="I24" i="8"/>
  <c r="I15" i="4" s="1"/>
  <c r="C39"/>
  <c r="C42"/>
  <c r="C53"/>
  <c r="C62"/>
  <c r="C49"/>
  <c r="C72"/>
  <c r="I8" i="2"/>
  <c r="M17" i="4" s="1"/>
  <c r="I11" i="6"/>
  <c r="J5" i="4" s="1"/>
  <c r="I4" i="6"/>
  <c r="J15" i="4" s="1"/>
  <c r="I7" i="6"/>
  <c r="J19" i="4" s="1"/>
  <c r="I9" i="6"/>
  <c r="J11" i="4" s="1"/>
  <c r="N68"/>
  <c r="I7" i="10"/>
  <c r="E38" i="4" s="1"/>
  <c r="I32" i="10"/>
  <c r="E8" i="4" s="1"/>
  <c r="I11" i="10"/>
  <c r="I4"/>
  <c r="I6"/>
  <c r="E73" i="4" s="1"/>
  <c r="C73" s="1"/>
  <c r="I8" i="5"/>
  <c r="H37" i="4" s="1"/>
  <c r="I11" i="5"/>
  <c r="H8" i="4" s="1"/>
  <c r="I15" i="5"/>
  <c r="H5" i="4" s="1"/>
  <c r="I21" i="5"/>
  <c r="H30" i="4" s="1"/>
  <c r="I23" i="5"/>
  <c r="H7" i="4" s="1"/>
  <c r="I25" i="5"/>
  <c r="H21" i="4" s="1"/>
  <c r="I27" i="5"/>
  <c r="H76" i="4" s="1"/>
  <c r="I29" i="5"/>
  <c r="H50" i="4" s="1"/>
  <c r="I33" i="5"/>
  <c r="H57" i="4" s="1"/>
  <c r="C57" s="1"/>
  <c r="I7" i="5"/>
  <c r="H16" i="4" s="1"/>
  <c r="I9" i="5"/>
  <c r="H71" i="4" s="1"/>
  <c r="I13" i="5"/>
  <c r="H24" i="4" s="1"/>
  <c r="I22" i="5"/>
  <c r="H70" i="4" s="1"/>
  <c r="C70" s="1"/>
  <c r="I24" i="5"/>
  <c r="H11" i="4" s="1"/>
  <c r="I26" i="5"/>
  <c r="H19" i="4" s="1"/>
  <c r="I28" i="5"/>
  <c r="H43" i="4" s="1"/>
  <c r="I30" i="5"/>
  <c r="H20" i="4" s="1"/>
  <c r="I34" i="5"/>
  <c r="H13" i="4" s="1"/>
  <c r="I12" i="5"/>
  <c r="H63" i="4" s="1"/>
  <c r="C63" s="1"/>
  <c r="I14" i="5"/>
  <c r="H26" i="4" s="1"/>
  <c r="I16" i="5"/>
  <c r="H12" i="4" s="1"/>
  <c r="I18" i="5"/>
  <c r="H29" i="4" s="1"/>
  <c r="I5" i="5"/>
  <c r="H18" i="4" s="1"/>
  <c r="I17" i="5"/>
  <c r="H15" i="4" s="1"/>
  <c r="I19" i="5"/>
  <c r="H22" i="4" s="1"/>
  <c r="I32" i="5"/>
  <c r="H32" i="4" s="1"/>
  <c r="I31" i="5"/>
  <c r="H6" i="4" s="1"/>
  <c r="I6" i="5"/>
  <c r="H17" i="4" s="1"/>
  <c r="I10" i="5"/>
  <c r="H10" i="4" s="1"/>
  <c r="I4" i="5"/>
  <c r="C78" i="4"/>
  <c r="I22" i="8"/>
  <c r="I29" i="4" s="1"/>
  <c r="I20" i="8"/>
  <c r="I6" i="4" s="1"/>
  <c r="I17" i="8"/>
  <c r="I20" i="4" s="1"/>
  <c r="I4" i="8"/>
  <c r="I18"/>
  <c r="I51" i="4" s="1"/>
  <c r="I5" i="8"/>
  <c r="I12" i="4" s="1"/>
  <c r="I6" i="8"/>
  <c r="I17" i="4" s="1"/>
  <c r="I17" i="7"/>
  <c r="G9" i="4" s="1"/>
  <c r="I18" i="7"/>
  <c r="G30" i="4" s="1"/>
  <c r="I5" i="7"/>
  <c r="G50" i="4" s="1"/>
  <c r="C69"/>
  <c r="C81"/>
  <c r="C28"/>
  <c r="I5" i="6"/>
  <c r="J43" i="4" s="1"/>
  <c r="I19" i="6"/>
  <c r="J61" i="4" s="1"/>
  <c r="I23" i="6"/>
  <c r="J27" i="4" s="1"/>
  <c r="I16" i="6"/>
  <c r="J30" i="4" s="1"/>
  <c r="I20" i="6"/>
  <c r="J6" i="4" s="1"/>
  <c r="I15" i="6"/>
  <c r="J8" i="4" s="1"/>
  <c r="I17" i="6"/>
  <c r="J74" i="4" s="1"/>
  <c r="I21" i="6"/>
  <c r="J14" i="4" s="1"/>
  <c r="I14" i="6"/>
  <c r="J16" i="4" s="1"/>
  <c r="I18" i="6"/>
  <c r="I7" i="1"/>
  <c r="L15" i="4" s="1"/>
  <c r="I5" i="1"/>
  <c r="L30" i="4" s="1"/>
  <c r="I8" i="1"/>
  <c r="L25" i="4" s="1"/>
  <c r="I4" i="1"/>
  <c r="I6"/>
  <c r="L17" i="4" s="1"/>
  <c r="I5" i="3"/>
  <c r="K7" i="4" s="1"/>
  <c r="I7" i="3"/>
  <c r="K8" i="4" s="1"/>
  <c r="I9" i="3"/>
  <c r="K48" i="4" s="1"/>
  <c r="I11" i="3"/>
  <c r="K54" i="4" s="1"/>
  <c r="N54" s="1"/>
  <c r="I13" i="3"/>
  <c r="K18" i="4" s="1"/>
  <c r="I15" i="3"/>
  <c r="K23" i="4" s="1"/>
  <c r="C23" s="1"/>
  <c r="I17" i="3"/>
  <c r="K24" i="4" s="1"/>
  <c r="C24" s="1"/>
  <c r="I19" i="3"/>
  <c r="K33" i="4" s="1"/>
  <c r="I21" i="3"/>
  <c r="K51" i="4" s="1"/>
  <c r="I23" i="3"/>
  <c r="K21" i="4" s="1"/>
  <c r="I25" i="3"/>
  <c r="K29" i="4" s="1"/>
  <c r="I27" i="3"/>
  <c r="K61" i="4" s="1"/>
  <c r="I29" i="3"/>
  <c r="K13" i="4" s="1"/>
  <c r="I31" i="3"/>
  <c r="K52" i="4" s="1"/>
  <c r="I33" i="3"/>
  <c r="K9" i="4" s="1"/>
  <c r="I35" i="3"/>
  <c r="K37" i="4" s="1"/>
  <c r="I4" i="3"/>
  <c r="I6"/>
  <c r="K6" i="4" s="1"/>
  <c r="I8" i="3"/>
  <c r="K59" i="4" s="1"/>
  <c r="I10" i="3"/>
  <c r="K12" i="4" s="1"/>
  <c r="I12" i="3"/>
  <c r="K58" i="4" s="1"/>
  <c r="I14" i="3"/>
  <c r="K11" i="4" s="1"/>
  <c r="I16" i="3"/>
  <c r="K66" i="4" s="1"/>
  <c r="I18" i="3"/>
  <c r="K26" i="4" s="1"/>
  <c r="I20" i="3"/>
  <c r="K56" i="4" s="1"/>
  <c r="K71"/>
  <c r="I24" i="3"/>
  <c r="K5" i="4" s="1"/>
  <c r="I26" i="3"/>
  <c r="K31" i="4" s="1"/>
  <c r="N57" s="1"/>
  <c r="I28" i="3"/>
  <c r="K10" i="4" s="1"/>
  <c r="I30" i="3"/>
  <c r="K22" i="4" s="1"/>
  <c r="I32" i="3"/>
  <c r="K36" i="4" s="1"/>
  <c r="I34" i="3"/>
  <c r="K47" i="4" s="1"/>
  <c r="N62" s="1"/>
  <c r="I20" i="2"/>
  <c r="M71" i="4" s="1"/>
  <c r="I5" i="2"/>
  <c r="I6"/>
  <c r="M10" i="4" s="1"/>
  <c r="I17" i="2"/>
  <c r="M14" i="4" s="1"/>
  <c r="I7" i="2"/>
  <c r="M30" i="4" s="1"/>
  <c r="I18" i="2"/>
  <c r="M7" i="4" s="1"/>
  <c r="I13" i="2"/>
  <c r="M22" i="4" s="1"/>
  <c r="C5"/>
  <c r="J77" l="1"/>
  <c r="N77" s="1"/>
  <c r="N46"/>
  <c r="J32"/>
  <c r="N71"/>
  <c r="N31"/>
  <c r="N51"/>
  <c r="N63"/>
  <c r="E74"/>
  <c r="N74" s="1"/>
  <c r="E40"/>
  <c r="N66"/>
  <c r="N64"/>
  <c r="N65"/>
  <c r="N32"/>
  <c r="C18"/>
  <c r="N23"/>
  <c r="C64"/>
  <c r="E11"/>
  <c r="G76"/>
  <c r="N76" s="1"/>
  <c r="G35"/>
  <c r="C46"/>
  <c r="C17"/>
  <c r="C34"/>
  <c r="C20" i="9"/>
  <c r="C21" s="1"/>
  <c r="F4" i="4" s="1"/>
  <c r="N21"/>
  <c r="N19"/>
  <c r="C21"/>
  <c r="C43"/>
  <c r="N50"/>
  <c r="M11"/>
  <c r="C20" i="2"/>
  <c r="C21" s="1"/>
  <c r="M4" i="4" s="1"/>
  <c r="L22"/>
  <c r="N20" s="1"/>
  <c r="C20" i="1"/>
  <c r="C21" s="1"/>
  <c r="L4" i="4" s="1"/>
  <c r="I14"/>
  <c r="N14" s="1"/>
  <c r="C20" i="8"/>
  <c r="C21" s="1"/>
  <c r="I4" i="4" s="1"/>
  <c r="E61"/>
  <c r="C20" i="10"/>
  <c r="N10" i="4"/>
  <c r="C20" i="6"/>
  <c r="C21" s="1"/>
  <c r="J4" i="4" s="1"/>
  <c r="C15"/>
  <c r="C20" i="7"/>
  <c r="C21" s="1"/>
  <c r="G4" i="4" s="1"/>
  <c r="H9"/>
  <c r="C9" s="1"/>
  <c r="C20" i="5"/>
  <c r="K44" i="4"/>
  <c r="C44" s="1"/>
  <c r="C20" i="3"/>
  <c r="C21" s="1"/>
  <c r="K4" i="4" s="1"/>
  <c r="C12"/>
  <c r="C19"/>
  <c r="N75"/>
  <c r="N59"/>
  <c r="C38"/>
  <c r="N72"/>
  <c r="N56"/>
  <c r="C27"/>
  <c r="N33"/>
  <c r="N6"/>
  <c r="N11"/>
  <c r="N17"/>
  <c r="N15"/>
  <c r="C36"/>
  <c r="N29"/>
  <c r="N7"/>
  <c r="N30"/>
  <c r="N40"/>
  <c r="C20"/>
  <c r="C10"/>
  <c r="C7"/>
  <c r="C71"/>
  <c r="N8"/>
  <c r="N36"/>
  <c r="C47"/>
  <c r="C31"/>
  <c r="N13"/>
  <c r="C52"/>
  <c r="N73"/>
  <c r="C54"/>
  <c r="N53"/>
  <c r="C6"/>
  <c r="C33"/>
  <c r="N16"/>
  <c r="C29"/>
  <c r="C37"/>
  <c r="N41"/>
  <c r="N5"/>
  <c r="N22"/>
  <c r="N9"/>
  <c r="N52"/>
  <c r="C56"/>
  <c r="N61"/>
  <c r="C66"/>
  <c r="N79"/>
  <c r="C58"/>
  <c r="N78"/>
  <c r="C59"/>
  <c r="N58"/>
  <c r="C51"/>
  <c r="N47"/>
  <c r="C48"/>
  <c r="N39"/>
  <c r="C8"/>
  <c r="C13"/>
  <c r="C26"/>
  <c r="N70"/>
  <c r="N38"/>
  <c r="C25"/>
  <c r="N25"/>
  <c r="C22"/>
  <c r="N37"/>
  <c r="C14"/>
  <c r="N48"/>
  <c r="C61"/>
  <c r="N24"/>
  <c r="N27"/>
  <c r="N67"/>
  <c r="N43"/>
  <c r="N49"/>
  <c r="C74"/>
  <c r="C16"/>
  <c r="C32"/>
  <c r="N12"/>
  <c r="N42"/>
  <c r="C50"/>
  <c r="C30"/>
  <c r="N45"/>
  <c r="C77" l="1"/>
  <c r="C76"/>
  <c r="N44"/>
  <c r="N69"/>
  <c r="C40"/>
  <c r="C11"/>
  <c r="N26"/>
  <c r="N18"/>
  <c r="C35"/>
  <c r="N35"/>
  <c r="C21" i="5"/>
  <c r="H4" i="4" s="1"/>
  <c r="C21" i="10"/>
  <c r="E4" i="4" s="1"/>
</calcChain>
</file>

<file path=xl/sharedStrings.xml><?xml version="1.0" encoding="utf-8"?>
<sst xmlns="http://schemas.openxmlformats.org/spreadsheetml/2006/main" count="1153" uniqueCount="245">
  <si>
    <t>Место</t>
  </si>
  <si>
    <t>Очки</t>
  </si>
  <si>
    <t>-</t>
  </si>
  <si>
    <t>Best Football &amp; Partizans</t>
  </si>
  <si>
    <t>Сборная Мегаспорта</t>
  </si>
  <si>
    <t>Торпедо.ру</t>
  </si>
  <si>
    <t>КФП Mont Blanc</t>
  </si>
  <si>
    <t>КСП Химик</t>
  </si>
  <si>
    <t>Турнир сборных команд "Отборочный турнир ГП-2010"</t>
  </si>
  <si>
    <t>АСП "Погоня"</t>
  </si>
  <si>
    <t>Профессионалы прогноза</t>
  </si>
  <si>
    <t>12ua</t>
  </si>
  <si>
    <t>7-40</t>
  </si>
  <si>
    <t>Команда</t>
  </si>
  <si>
    <t>EXE</t>
  </si>
  <si>
    <t>FC NOROC</t>
  </si>
  <si>
    <t>Итого</t>
  </si>
  <si>
    <t>Кубок ФФП</t>
  </si>
  <si>
    <t>ТСА</t>
  </si>
  <si>
    <t>Кубок ТСА</t>
  </si>
  <si>
    <t>Спартакиада</t>
  </si>
  <si>
    <t>Лига Торпедо.ру</t>
  </si>
  <si>
    <t>Гран-При ТнП</t>
  </si>
  <si>
    <t>Отбор к Гран-При</t>
  </si>
  <si>
    <t>Кубок Лева</t>
  </si>
  <si>
    <t>A</t>
  </si>
  <si>
    <t>kA</t>
  </si>
  <si>
    <t>B</t>
  </si>
  <si>
    <t>Турнир и его класс</t>
  </si>
  <si>
    <t>Северное Сияние</t>
  </si>
  <si>
    <t>Красно-Белый Израиль (КБИ)</t>
  </si>
  <si>
    <t>FC Noroc</t>
  </si>
  <si>
    <t>Бавария</t>
  </si>
  <si>
    <t>Милан</t>
  </si>
  <si>
    <t>КЛФП "Харьков"</t>
  </si>
  <si>
    <t>ФК "Черноморец"</t>
  </si>
  <si>
    <t>СКА (Ростов-на-Дону)</t>
  </si>
  <si>
    <t>Kanonir.Com</t>
  </si>
  <si>
    <t>VFLP.RU</t>
  </si>
  <si>
    <t>Фениксы Урана</t>
  </si>
  <si>
    <t>УкрФутбол</t>
  </si>
  <si>
    <t>Russian Roulette</t>
  </si>
  <si>
    <t>КЛФ "Чемпион"</t>
  </si>
  <si>
    <t>Bundesteam</t>
  </si>
  <si>
    <t>Волга</t>
  </si>
  <si>
    <t>RED ARMY</t>
  </si>
  <si>
    <t>МКСП "Альянс"</t>
  </si>
  <si>
    <t>ВФЛ КБК</t>
  </si>
  <si>
    <t>Юпитер</t>
  </si>
  <si>
    <t>КФК "ТОТО на ПЕСКАХ"</t>
  </si>
  <si>
    <t>СФП Football.By</t>
  </si>
  <si>
    <t>КСП "Феникс"</t>
  </si>
  <si>
    <t>Женская сборная</t>
  </si>
  <si>
    <t>КФП "Арсенал"</t>
  </si>
  <si>
    <t>Сборная Латвии</t>
  </si>
  <si>
    <t>CHILE PEPPERS</t>
  </si>
  <si>
    <t>KFP.RU</t>
  </si>
  <si>
    <t>Funkysouls.com</t>
  </si>
  <si>
    <t>VOON.RU</t>
  </si>
  <si>
    <t>Торпедо.ру - 3</t>
  </si>
  <si>
    <t>ОЛФП Одесса</t>
  </si>
  <si>
    <t>SNHL.RU</t>
  </si>
  <si>
    <t>Торпедо.ру - 2</t>
  </si>
  <si>
    <t>NeXT</t>
  </si>
  <si>
    <t>Fprognoz.com</t>
  </si>
  <si>
    <t>ТОРПЕДО.РУ</t>
  </si>
  <si>
    <t>BEST FOOTBALL &amp; PARTIZANS</t>
  </si>
  <si>
    <t>TOTO SHEVI</t>
  </si>
  <si>
    <t>ЛитрБол</t>
  </si>
  <si>
    <t>АФК-Кузбасс</t>
  </si>
  <si>
    <t>КЛФП-Минск</t>
  </si>
  <si>
    <t>ФК "Форвард"</t>
  </si>
  <si>
    <t>Сб. Донбасса</t>
  </si>
  <si>
    <t>СФП "Уральский единорог"</t>
  </si>
  <si>
    <t>AcMilanFan.Ru</t>
  </si>
  <si>
    <t>KUBAN.RU</t>
  </si>
  <si>
    <t>Soccer.ru</t>
  </si>
  <si>
    <t>FC Stadium33.ru</t>
  </si>
  <si>
    <t>Constellation</t>
  </si>
  <si>
    <t>Профессионалы Прогноза</t>
  </si>
  <si>
    <t>ЛФЛА</t>
  </si>
  <si>
    <t>Сборная MFPL</t>
  </si>
  <si>
    <t>VFC KOSTROMA</t>
  </si>
  <si>
    <t>Евро-Футбол.ру</t>
  </si>
  <si>
    <t>AcMilanFan.ru</t>
  </si>
  <si>
    <t>Манчестер-Юнайтед</t>
  </si>
  <si>
    <t>3-4</t>
  </si>
  <si>
    <t>5-8</t>
  </si>
  <si>
    <t>9-16</t>
  </si>
  <si>
    <t>17-20</t>
  </si>
  <si>
    <t>21-24</t>
  </si>
  <si>
    <t>25-28</t>
  </si>
  <si>
    <t>29-31</t>
  </si>
  <si>
    <t>VOON.RU-молодежная</t>
  </si>
  <si>
    <t>Kanonir.com</t>
  </si>
  <si>
    <t>FunkySouls.com</t>
  </si>
  <si>
    <t>ФФП Счет</t>
  </si>
  <si>
    <t>ФФФ Классика</t>
  </si>
  <si>
    <t>Евро-Футбол.Ру</t>
  </si>
  <si>
    <t>Турниров в которых участвовали</t>
  </si>
  <si>
    <t>&gt;=30</t>
  </si>
  <si>
    <t>Автоматизация</t>
  </si>
  <si>
    <t xml:space="preserve">1. Уровень технического оснащения турнира. </t>
  </si>
  <si>
    <t>Замены</t>
  </si>
  <si>
    <t>Корреляция</t>
  </si>
  <si>
    <t>Карточки</t>
  </si>
  <si>
    <t>Трансфертные окна</t>
  </si>
  <si>
    <t>2. Оригинальность</t>
  </si>
  <si>
    <t xml:space="preserve">3. Организационный уровень турнира. </t>
  </si>
  <si>
    <t>Система прогнозирования</t>
  </si>
  <si>
    <t>4. Уровень информационного освещения турнира.</t>
  </si>
  <si>
    <t>5. Обьем статистической информации по ходу турнира.</t>
  </si>
  <si>
    <t>6. Состав участников</t>
  </si>
  <si>
    <t>Шкала дополнительных коэффициентов</t>
  </si>
  <si>
    <t>Коэффициент за каждый балл (по пятибальной системе), по опросам участников турнира.</t>
  </si>
  <si>
    <t>Гран-При сезона 2009/2010</t>
  </si>
  <si>
    <t>Салют(Белгород)</t>
  </si>
  <si>
    <t>Красно-Синий Ростов</t>
  </si>
  <si>
    <t>Положение команд в турнире</t>
  </si>
  <si>
    <t>Турнир текущего сезона сыгран</t>
  </si>
  <si>
    <t>Да</t>
  </si>
  <si>
    <t>Нет</t>
  </si>
  <si>
    <t>Параметры текущего сезона</t>
  </si>
  <si>
    <t>Название параметра</t>
  </si>
  <si>
    <t xml:space="preserve">Оценка </t>
  </si>
  <si>
    <t>Коэфф.</t>
  </si>
  <si>
    <t>Количество команд</t>
  </si>
  <si>
    <t>Организация</t>
  </si>
  <si>
    <t>Статистика</t>
  </si>
  <si>
    <t>Количество команд из первый 10 рейтинга на начало турнира</t>
  </si>
  <si>
    <t>Итого поправочный коэффициент</t>
  </si>
  <si>
    <t>Шкала баллов за занятые места</t>
  </si>
  <si>
    <t>&gt;=24; &lt;30</t>
  </si>
  <si>
    <t>&gt;=20; &lt;24</t>
  </si>
  <si>
    <t>&gt;=15; &lt;20</t>
  </si>
  <si>
    <t>13-14</t>
  </si>
  <si>
    <t>11-12</t>
  </si>
  <si>
    <t>9-10</t>
  </si>
  <si>
    <t>7-8</t>
  </si>
  <si>
    <t>5-6</t>
  </si>
  <si>
    <t>Чемпионаты</t>
  </si>
  <si>
    <t>Кубки</t>
  </si>
  <si>
    <t>Кубок</t>
  </si>
  <si>
    <t>Финалист</t>
  </si>
  <si>
    <t>1/2</t>
  </si>
  <si>
    <t>1/4</t>
  </si>
  <si>
    <t>1/8</t>
  </si>
  <si>
    <t>1/16</t>
  </si>
  <si>
    <t>Класс.</t>
  </si>
  <si>
    <t>10</t>
  </si>
  <si>
    <t>9</t>
  </si>
  <si>
    <t>7</t>
  </si>
  <si>
    <t>3</t>
  </si>
  <si>
    <t>1</t>
  </si>
  <si>
    <t>5</t>
  </si>
  <si>
    <t>2</t>
  </si>
  <si>
    <t>4</t>
  </si>
  <si>
    <r>
      <t>Система прогнозирования</t>
    </r>
    <r>
      <rPr>
        <vertAlign val="superscript"/>
        <sz val="12"/>
        <rFont val="Times New Roman"/>
        <family val="1"/>
        <charset val="204"/>
      </rPr>
      <t>1</t>
    </r>
  </si>
  <si>
    <t>"Кубок Лева" -1</t>
  </si>
  <si>
    <t>15-16</t>
  </si>
  <si>
    <t>17-18</t>
  </si>
  <si>
    <t>19-20</t>
  </si>
  <si>
    <t>13-16</t>
  </si>
  <si>
    <t>29-32</t>
  </si>
  <si>
    <t>19-21</t>
  </si>
  <si>
    <t>22-24</t>
  </si>
  <si>
    <t>25-27</t>
  </si>
  <si>
    <t>28-30</t>
  </si>
  <si>
    <t>31-33</t>
  </si>
  <si>
    <t>34-36</t>
  </si>
  <si>
    <t>Лига Торпедо.ру - 2010</t>
  </si>
  <si>
    <t>ФФП.Счет 2009</t>
  </si>
  <si>
    <t>1 - Ставится "Да", если турнир является базовым по этой системе</t>
  </si>
  <si>
    <t>Спартакиада - 2010</t>
  </si>
  <si>
    <t>CHARAZAY</t>
  </si>
  <si>
    <t>17-24</t>
  </si>
  <si>
    <t>25-32</t>
  </si>
  <si>
    <t>CONFIANZA</t>
  </si>
  <si>
    <t>ФФП.Классика 2009</t>
  </si>
  <si>
    <t>Союз GM</t>
  </si>
  <si>
    <t>UEFA.RU</t>
  </si>
  <si>
    <t>Тёмная Лошадка</t>
  </si>
  <si>
    <t>Кубок ФФП 2009</t>
  </si>
  <si>
    <t>Кубок ФФП 2010</t>
  </si>
  <si>
    <t>В кубке параметры, относительно чемпионата уменьшены в двое</t>
  </si>
  <si>
    <t>Кубок ТСА 2010</t>
  </si>
  <si>
    <t>VOON.ru</t>
  </si>
  <si>
    <t>Турнир АЛЬЯНСА. Сезон 2009/10</t>
  </si>
  <si>
    <t>Максимальное количество очков за турнир</t>
  </si>
  <si>
    <t>Классность турнира исходя из кол очков</t>
  </si>
  <si>
    <t>Пресса, пресс-конференции отчеты.</t>
  </si>
  <si>
    <t>Классификация турниров</t>
  </si>
  <si>
    <t>Количество очков за первое место</t>
  </si>
  <si>
    <t>Класс</t>
  </si>
  <si>
    <t>&gt;= 80</t>
  </si>
  <si>
    <t>C</t>
  </si>
  <si>
    <t>D</t>
  </si>
  <si>
    <t>&gt;=60 и &lt; 80</t>
  </si>
  <si>
    <t>Премьер</t>
  </si>
  <si>
    <t>&lt;30</t>
  </si>
  <si>
    <t>&gt;=45 и &lt; 60</t>
  </si>
  <si>
    <t>&gt;=30 и &lt; 45</t>
  </si>
  <si>
    <t>Порог</t>
  </si>
  <si>
    <t>Классификация кубков</t>
  </si>
  <si>
    <t>kB</t>
  </si>
  <si>
    <t>kC</t>
  </si>
  <si>
    <t>kD</t>
  </si>
  <si>
    <t>&gt;=35</t>
  </si>
  <si>
    <t>&gt;=25 и &lt; 35</t>
  </si>
  <si>
    <t>&lt;20</t>
  </si>
  <si>
    <t>&gt;=20 и &lt; 25</t>
  </si>
  <si>
    <t>Коэффициент за каждую команду из первой десятки на начало турнира</t>
  </si>
  <si>
    <t>Пресса, пресс-конференции, отчеты.</t>
  </si>
  <si>
    <t>Классификация сезона 2010-2011</t>
  </si>
  <si>
    <t>Гран-При сезона 2010/2011</t>
  </si>
  <si>
    <t xml:space="preserve">Футболпрогноз. Гран-При 2010-2011. Финал. 
</t>
  </si>
  <si>
    <t>Классность прошлогоднего турнира</t>
  </si>
  <si>
    <t>Турнир сборных команд "Отборочный турнир ГП-2011"</t>
  </si>
  <si>
    <t>"Кубок Лева" -2</t>
  </si>
  <si>
    <t>Турнир сборных команд "Кубок Лева" -2</t>
  </si>
  <si>
    <t>ФФП.Классика 2010</t>
  </si>
  <si>
    <t>13-15</t>
  </si>
  <si>
    <t>16-18</t>
  </si>
  <si>
    <t>Сборная ЗенитЗоне.ру</t>
  </si>
  <si>
    <t>Турнир АЛЬЯНСА. Сезон 2010/11</t>
  </si>
  <si>
    <t xml:space="preserve">Турнир АЛЬЯНСА. Сезон 2010/11
</t>
  </si>
  <si>
    <t>ФФП.Счет 2010</t>
  </si>
  <si>
    <t>КЛФП "Мордовия"</t>
  </si>
  <si>
    <t>hsm97.ru</t>
  </si>
  <si>
    <t>СФП "CHILE PEPPERS"</t>
  </si>
  <si>
    <t>Кубок ТСА 2011</t>
  </si>
  <si>
    <t>Спартакиада 2011</t>
  </si>
  <si>
    <t>Спартакиада - 2011</t>
  </si>
  <si>
    <t>Лига Торпедо.ру - 2011</t>
  </si>
  <si>
    <t>ICSP "Alliance"</t>
  </si>
  <si>
    <t>ЛХП</t>
  </si>
  <si>
    <t>"Профессионалы прогноза"-2</t>
  </si>
  <si>
    <t>КФП "Mont Blanc"-2</t>
  </si>
  <si>
    <t>Кубок ФФП 2011</t>
  </si>
  <si>
    <t>GreenMile</t>
  </si>
  <si>
    <t>11-15</t>
  </si>
  <si>
    <t>16-20</t>
  </si>
  <si>
    <t>21-25</t>
  </si>
  <si>
    <t>26-30</t>
  </si>
  <si>
    <t>SaSiSa</t>
  </si>
</sst>
</file>

<file path=xl/styles.xml><?xml version="1.0" encoding="utf-8"?>
<styleSheet xmlns="http://schemas.openxmlformats.org/spreadsheetml/2006/main">
  <numFmts count="1">
    <numFmt numFmtId="164" formatCode="0.000"/>
  </numFmts>
  <fonts count="20">
    <font>
      <sz val="10"/>
      <name val="Arial Cyr"/>
      <charset val="204"/>
    </font>
    <font>
      <b/>
      <sz val="9"/>
      <name val="Tahoma"/>
      <family val="2"/>
      <charset val="204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b/>
      <sz val="12"/>
      <color indexed="16"/>
      <name val="Tahoma"/>
      <family val="2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b/>
      <sz val="10"/>
      <name val="Arial Cyr"/>
      <charset val="204"/>
    </font>
    <font>
      <b/>
      <sz val="12"/>
      <name val="Arial Cyr"/>
      <charset val="204"/>
    </font>
    <font>
      <b/>
      <i/>
      <sz val="16"/>
      <name val="Arial Cyr"/>
      <charset val="204"/>
    </font>
    <font>
      <sz val="16"/>
      <name val="Times New Roman"/>
      <family val="1"/>
      <charset val="204"/>
    </font>
    <font>
      <sz val="14"/>
      <name val="Times New Roman"/>
      <family val="1"/>
      <charset val="204"/>
    </font>
    <font>
      <sz val="10"/>
      <color theme="0"/>
      <name val="Arial Cyr"/>
      <charset val="204"/>
    </font>
    <font>
      <b/>
      <i/>
      <u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b/>
      <sz val="12"/>
      <color rgb="FFC00000"/>
      <name val="Arial Cyr"/>
      <charset val="204"/>
    </font>
    <font>
      <b/>
      <sz val="12"/>
      <color indexed="16"/>
      <name val="Arial"/>
      <family val="2"/>
      <charset val="204"/>
    </font>
    <font>
      <sz val="12"/>
      <color theme="0"/>
      <name val="Times New Roman"/>
      <family val="1"/>
      <charset val="204"/>
    </font>
    <font>
      <b/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/>
    </xf>
    <xf numFmtId="49" fontId="0" fillId="0" borderId="0" xfId="0" applyNumberFormat="1"/>
    <xf numFmtId="0" fontId="2" fillId="0" borderId="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3" fillId="0" borderId="2" xfId="0" applyFont="1" applyFill="1" applyBorder="1"/>
    <xf numFmtId="0" fontId="0" fillId="0" borderId="2" xfId="0" applyBorder="1" applyAlignment="1">
      <alignment horizontal="center"/>
    </xf>
    <xf numFmtId="49" fontId="3" fillId="0" borderId="2" xfId="0" applyNumberFormat="1" applyFont="1" applyFill="1" applyBorder="1" applyAlignment="1">
      <alignment horizontal="left" wrapText="1"/>
    </xf>
    <xf numFmtId="0" fontId="0" fillId="0" borderId="0" xfId="0" applyFill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7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164" fontId="0" fillId="0" borderId="0" xfId="0" applyNumberFormat="1"/>
    <xf numFmtId="164" fontId="6" fillId="0" borderId="0" xfId="0" applyNumberFormat="1" applyFont="1"/>
    <xf numFmtId="0" fontId="6" fillId="0" borderId="0" xfId="0" applyFont="1"/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wrapText="1"/>
    </xf>
    <xf numFmtId="164" fontId="6" fillId="0" borderId="2" xfId="0" applyNumberFormat="1" applyFont="1" applyBorder="1"/>
    <xf numFmtId="0" fontId="6" fillId="0" borderId="2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0" fillId="0" borderId="2" xfId="0" applyBorder="1"/>
    <xf numFmtId="0" fontId="6" fillId="0" borderId="2" xfId="0" applyFont="1" applyBorder="1" applyAlignment="1">
      <alignment horizontal="center"/>
    </xf>
    <xf numFmtId="0" fontId="0" fillId="0" borderId="2" xfId="0" applyFill="1" applyBorder="1" applyAlignment="1">
      <alignment horizont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6" fillId="2" borderId="2" xfId="0" applyFont="1" applyFill="1" applyBorder="1" applyAlignment="1">
      <alignment wrapText="1"/>
    </xf>
    <xf numFmtId="0" fontId="6" fillId="3" borderId="2" xfId="0" applyFont="1" applyFill="1" applyBorder="1" applyAlignment="1">
      <alignment wrapText="1"/>
    </xf>
    <xf numFmtId="0" fontId="6" fillId="4" borderId="2" xfId="0" applyFont="1" applyFill="1" applyBorder="1" applyAlignment="1">
      <alignment horizontal="left"/>
    </xf>
    <xf numFmtId="0" fontId="6" fillId="4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left" wrapText="1"/>
    </xf>
    <xf numFmtId="0" fontId="14" fillId="2" borderId="2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/>
    </xf>
    <xf numFmtId="0" fontId="14" fillId="4" borderId="2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wrapText="1"/>
    </xf>
    <xf numFmtId="49" fontId="0" fillId="0" borderId="0" xfId="0" applyNumberFormat="1" applyAlignment="1">
      <alignment horizontal="center"/>
    </xf>
    <xf numFmtId="49" fontId="0" fillId="0" borderId="2" xfId="0" applyNumberFormat="1" applyFill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6" fillId="0" borderId="2" xfId="0" applyNumberFormat="1" applyFont="1" applyBorder="1" applyAlignment="1">
      <alignment wrapText="1"/>
    </xf>
    <xf numFmtId="0" fontId="17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Fill="1" applyAlignment="1">
      <alignment horizontal="center"/>
    </xf>
    <xf numFmtId="49" fontId="0" fillId="0" borderId="2" xfId="0" applyNumberForma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5" borderId="8" xfId="0" applyFont="1" applyFill="1" applyBorder="1" applyAlignment="1">
      <alignment horizontal="center" wrapText="1"/>
    </xf>
    <xf numFmtId="0" fontId="3" fillId="5" borderId="2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center" wrapText="1"/>
    </xf>
    <xf numFmtId="0" fontId="7" fillId="5" borderId="2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2" fillId="5" borderId="1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 wrapText="1"/>
    </xf>
    <xf numFmtId="0" fontId="3" fillId="0" borderId="3" xfId="0" applyFont="1" applyFill="1" applyBorder="1"/>
    <xf numFmtId="0" fontId="3" fillId="0" borderId="3" xfId="0" applyFont="1" applyFill="1" applyBorder="1" applyAlignment="1">
      <alignment horizontal="center" wrapText="1"/>
    </xf>
    <xf numFmtId="0" fontId="0" fillId="0" borderId="3" xfId="0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7" fillId="0" borderId="3" xfId="0" applyFont="1" applyFill="1" applyBorder="1" applyAlignment="1">
      <alignment horizontal="center"/>
    </xf>
    <xf numFmtId="0" fontId="0" fillId="0" borderId="0" xfId="0" applyFill="1" applyBorder="1"/>
    <xf numFmtId="0" fontId="6" fillId="0" borderId="2" xfId="0" applyFont="1" applyBorder="1"/>
    <xf numFmtId="0" fontId="19" fillId="6" borderId="2" xfId="0" applyFont="1" applyFill="1" applyBorder="1"/>
    <xf numFmtId="0" fontId="19" fillId="6" borderId="2" xfId="0" applyFont="1" applyFill="1" applyBorder="1" applyAlignment="1">
      <alignment horizontal="center"/>
    </xf>
    <xf numFmtId="0" fontId="19" fillId="0" borderId="2" xfId="0" applyFont="1" applyBorder="1" applyAlignment="1">
      <alignment horizontal="left" wrapText="1"/>
    </xf>
    <xf numFmtId="0" fontId="19" fillId="0" borderId="2" xfId="0" applyFont="1" applyBorder="1" applyAlignment="1">
      <alignment horizontal="center" wrapText="1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3" fillId="0" borderId="2" xfId="0" applyFont="1" applyFill="1" applyBorder="1" applyAlignment="1">
      <alignment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wrapText="1"/>
    </xf>
    <xf numFmtId="0" fontId="0" fillId="0" borderId="4" xfId="0" applyFill="1" applyBorder="1" applyAlignment="1">
      <alignment horizontal="center" wrapText="1"/>
    </xf>
    <xf numFmtId="0" fontId="0" fillId="0" borderId="9" xfId="0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6" fillId="0" borderId="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11" fillId="0" borderId="0" xfId="0" applyFont="1" applyFill="1" applyBorder="1" applyAlignment="1">
      <alignment horizontal="center" wrapText="1"/>
    </xf>
    <xf numFmtId="0" fontId="3" fillId="2" borderId="2" xfId="0" applyFont="1" applyFill="1" applyBorder="1"/>
    <xf numFmtId="0" fontId="2" fillId="4" borderId="1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left" wrapText="1"/>
    </xf>
    <xf numFmtId="0" fontId="3" fillId="4" borderId="2" xfId="0" applyFont="1" applyFill="1" applyBorder="1" applyAlignment="1">
      <alignment horizontal="center" wrapText="1"/>
    </xf>
    <xf numFmtId="0" fontId="7" fillId="4" borderId="2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3" fillId="4" borderId="2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66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3"/>
  <sheetViews>
    <sheetView tabSelected="1" workbookViewId="0">
      <selection activeCell="K7" sqref="K7"/>
    </sheetView>
  </sheetViews>
  <sheetFormatPr defaultRowHeight="12.75"/>
  <cols>
    <col min="1" max="1" width="6.28515625" customWidth="1"/>
    <col min="2" max="2" width="28.28515625" customWidth="1"/>
    <col min="3" max="3" width="8.28515625" style="1" customWidth="1"/>
    <col min="4" max="13" width="9.7109375" style="1" customWidth="1"/>
    <col min="14" max="14" width="10.140625" customWidth="1"/>
  </cols>
  <sheetData>
    <row r="1" spans="1:14" ht="20.25">
      <c r="A1" s="91" t="s">
        <v>213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</row>
    <row r="2" spans="1:14" ht="15.75">
      <c r="A2" s="92" t="s">
        <v>0</v>
      </c>
      <c r="B2" s="92" t="s">
        <v>13</v>
      </c>
      <c r="C2" s="89" t="s">
        <v>16</v>
      </c>
      <c r="D2" s="90" t="s">
        <v>28</v>
      </c>
      <c r="E2" s="90"/>
      <c r="F2" s="90"/>
      <c r="G2" s="90"/>
      <c r="H2" s="90"/>
      <c r="I2" s="90"/>
      <c r="J2" s="90"/>
      <c r="K2" s="90"/>
      <c r="L2" s="90"/>
      <c r="M2" s="90"/>
      <c r="N2" s="86" t="s">
        <v>99</v>
      </c>
    </row>
    <row r="3" spans="1:14" ht="39.75" customHeight="1">
      <c r="A3" s="93"/>
      <c r="B3" s="93"/>
      <c r="C3" s="89"/>
      <c r="D3" s="2" t="s">
        <v>18</v>
      </c>
      <c r="E3" s="2" t="s">
        <v>19</v>
      </c>
      <c r="F3" s="2" t="s">
        <v>97</v>
      </c>
      <c r="G3" s="2" t="s">
        <v>96</v>
      </c>
      <c r="H3" s="2" t="s">
        <v>17</v>
      </c>
      <c r="I3" s="2" t="s">
        <v>20</v>
      </c>
      <c r="J3" s="2" t="s">
        <v>21</v>
      </c>
      <c r="K3" s="2" t="s">
        <v>22</v>
      </c>
      <c r="L3" s="2" t="s">
        <v>23</v>
      </c>
      <c r="M3" s="2" t="s">
        <v>24</v>
      </c>
      <c r="N3" s="87"/>
    </row>
    <row r="4" spans="1:14" ht="21" customHeight="1">
      <c r="A4" s="94"/>
      <c r="B4" s="94"/>
      <c r="C4" s="89"/>
      <c r="D4" s="2" t="str">
        <f>IF(ТСА!C2="Да",ТСА!C21,ТСА!C22)</f>
        <v>Премьер</v>
      </c>
      <c r="E4" s="56" t="str">
        <f>'ТСА Кубок'!C21</f>
        <v>kA</v>
      </c>
      <c r="F4" s="56" t="str">
        <f>IF(ФФП.Классика!C2="Да",ФФП.Классика!C21,ФФП.Классика!C22)</f>
        <v>A</v>
      </c>
      <c r="G4" s="56" t="str">
        <f>IF(ФФП.счет!C2="Да",ФФП.счет!C21,ФФП.счет!C22)</f>
        <v>B</v>
      </c>
      <c r="H4" s="56" t="str">
        <f>КубокФФП!C21</f>
        <v>kD</v>
      </c>
      <c r="I4" s="56" t="str">
        <f>Спартакиада!C21</f>
        <v>Премьер</v>
      </c>
      <c r="J4" s="56" t="str">
        <f>Торпедо!C21</f>
        <v>C</v>
      </c>
      <c r="K4" s="56" t="str">
        <f>IF('Гран-При ТнП'!C2="Да",'Гран-При ТнП'!C21,'Гран-При ТнП'!C22)</f>
        <v>Премьер</v>
      </c>
      <c r="L4" s="56" t="str">
        <f>IF('ОТ Гран-При'!C2="Да",'ОТ Гран-При'!C21,'ОТ Гран-При'!C22)</f>
        <v>D</v>
      </c>
      <c r="M4" s="56" t="str">
        <f>IF('Кубок Лева'!C2="Да",'Кубок Лева'!C21,'Кубок Лева'!C22)</f>
        <v>C</v>
      </c>
      <c r="N4" s="88"/>
    </row>
    <row r="5" spans="1:14">
      <c r="A5" s="60">
        <v>1</v>
      </c>
      <c r="B5" s="115" t="s">
        <v>46</v>
      </c>
      <c r="C5" s="15">
        <f t="shared" ref="C5" si="0">IFERROR(LARGE(D5:M5,1),0)+IFERROR(LARGE(D5:M5,2),0)+IFERROR(LARGE(D5:M5,3),0)+IFERROR(LARGE(D5:M5,4),0)+IFERROR(LARGE(D5:M5,5),0)+IFERROR(LARGE(D5:M5,6),0)+IFERROR(LARGE(D5:M5,7),0)</f>
        <v>401</v>
      </c>
      <c r="D5" s="16">
        <f>IFERROR(VLOOKUP($B5,ТСА!$E$4:$I$52,ТСА!$D$2,0),"-")</f>
        <v>94</v>
      </c>
      <c r="E5" s="16">
        <f>IFERROR(VLOOKUP($B5,'ТСА Кубок'!$E$4:$I$50,'ТСА Кубок'!$D$2,0),"-")</f>
        <v>43</v>
      </c>
      <c r="F5" s="16">
        <f>IFERROR(VLOOKUP($B5,ФФП.Классика!$E$4:$I$46,ФФП.Классика!$D$2,0),"-")</f>
        <v>83</v>
      </c>
      <c r="G5" s="16">
        <f>IFERROR(VLOOKUP($B5,ФФП.счет!$E$4:$I$54,ФФП.счет!$D$2,0),"-")</f>
        <v>60</v>
      </c>
      <c r="H5" s="16" t="str">
        <f>IFERROR(VLOOKUP($B5,КубокФФП!$E$4:$I$50,КубокФФП!$D$2,0),"-")</f>
        <v>-</v>
      </c>
      <c r="I5" s="16">
        <f>IFERROR(VLOOKUP($B5,Спартакиада!$E$4:$I$50,Спартакиада!$D$2,0),"-")</f>
        <v>44</v>
      </c>
      <c r="J5" s="16">
        <f>IFERROR(VLOOKUP($B5,Торпедо!$E$4:$I$50,Торпедо!$D$2,0),"-")</f>
        <v>25</v>
      </c>
      <c r="K5" s="16">
        <f>IFERROR(VLOOKUP(B5,'Гран-При ТнП'!$E$4:$I$50,'Гран-При ТнП'!$D$2,0),"-")</f>
        <v>8</v>
      </c>
      <c r="L5" s="16" t="str">
        <f>IFERROR(VLOOKUP($B5,'ОТ Гран-При'!$E$4:$I$50,'ОТ Гран-При'!$D$2,0),"-")</f>
        <v>-</v>
      </c>
      <c r="M5" s="16">
        <f>IFERROR(VLOOKUP($B5,'Кубок Лева'!$E$4:$I$50,'Кубок Лева'!$D$2,0),"-")</f>
        <v>52</v>
      </c>
      <c r="N5" s="17">
        <f t="shared" ref="N5" si="1">10-COUNTIF(D5:M5,"-")</f>
        <v>8</v>
      </c>
    </row>
    <row r="6" spans="1:14">
      <c r="A6" s="61">
        <v>2</v>
      </c>
      <c r="B6" s="62" t="s">
        <v>30</v>
      </c>
      <c r="C6" s="63">
        <f>IFERROR(LARGE(D6:M6,1),0)+IFERROR(LARGE(D6:M6,2),0)+IFERROR(LARGE(D6:M6,3),0)+IFERROR(LARGE(D6:M6,4),0)+IFERROR(LARGE(D6:M6,5),0)+IFERROR(LARGE(D6:M6,6),0)+IFERROR(LARGE(D6:M6,7),0)</f>
        <v>380</v>
      </c>
      <c r="D6" s="64">
        <f>IFERROR(VLOOKUP($B6,ТСА!$E$4:$I$52,ТСА!$D$2,0),"-")</f>
        <v>41</v>
      </c>
      <c r="E6" s="64">
        <f>IFERROR(VLOOKUP($B6,'ТСА Кубок'!$E$4:$I$50,'ТСА Кубок'!$D$2,0),"-")</f>
        <v>43</v>
      </c>
      <c r="F6" s="64">
        <f>IFERROR(VLOOKUP($B6,ФФП.Классика!$E$4:$I$46,ФФП.Классика!$D$2,0),"-")</f>
        <v>56</v>
      </c>
      <c r="G6" s="64">
        <f>IFERROR(VLOOKUP($B6,ФФП.счет!$E$4:$I$54,ФФП.счет!$D$2,0),"-")</f>
        <v>22</v>
      </c>
      <c r="H6" s="64" t="str">
        <f>IFERROR(VLOOKUP($B6,КубокФФП!$E$4:$I$50,КубокФФП!$D$2,0),"-")</f>
        <v>-</v>
      </c>
      <c r="I6" s="64">
        <f>IFERROR(VLOOKUP($B6,Спартакиада!$E$4:$I$50,Спартакиада!$D$2,0),"-")</f>
        <v>94</v>
      </c>
      <c r="J6" s="64" t="str">
        <f>IFERROR(VLOOKUP($B6,Торпедо!$E$4:$I$50,Торпедо!$D$2,0),"-")</f>
        <v>-</v>
      </c>
      <c r="K6" s="64">
        <f>IFERROR(VLOOKUP(B6,'Гран-При ТнП'!$E$4:$I$50,'Гран-При ТнП'!$D$2,0),"-")</f>
        <v>106</v>
      </c>
      <c r="L6" s="64" t="str">
        <f>IFERROR(VLOOKUP($B6,'ОТ Гран-При'!$E$4:$I$50,'ОТ Гран-При'!$D$2,0),"-")</f>
        <v>-</v>
      </c>
      <c r="M6" s="64">
        <f>IFERROR(VLOOKUP($B6,'Кубок Лева'!$E$4:$I$50,'Кубок Лева'!$D$2,0),"-")</f>
        <v>18</v>
      </c>
      <c r="N6" s="65">
        <f>10-COUNTIF(D6:M6,"-")</f>
        <v>7</v>
      </c>
    </row>
    <row r="7" spans="1:14">
      <c r="A7" s="66">
        <v>3</v>
      </c>
      <c r="B7" s="62" t="s">
        <v>10</v>
      </c>
      <c r="C7" s="63">
        <f>IFERROR(LARGE(D7:M7,1),0)+IFERROR(LARGE(D7:M7,2),0)+IFERROR(LARGE(D7:M7,3),0)+IFERROR(LARGE(D7:M7,4),0)+IFERROR(LARGE(D7:M7,5),0)+IFERROR(LARGE(D7:M7,6),0)+IFERROR(LARGE(D7:M7,7),0)</f>
        <v>299</v>
      </c>
      <c r="D7" s="64">
        <f>IFERROR(VLOOKUP($B7,ТСА!$E$4:$I$52,ТСА!$D$2,0),"-")</f>
        <v>87</v>
      </c>
      <c r="E7" s="64">
        <f>IFERROR(VLOOKUP($B7,'ТСА Кубок'!$E$4:$I$50,'ТСА Кубок'!$D$2,0),"-")</f>
        <v>46</v>
      </c>
      <c r="F7" s="64">
        <f>IFERROR(VLOOKUP($B7,ФФП.Классика!$E$4:$I$46,ФФП.Классика!$D$2,0),"-")</f>
        <v>10</v>
      </c>
      <c r="G7" s="64">
        <f>IFERROR(VLOOKUP($B7,ФФП.счет!$E$4:$I$54,ФФП.счет!$D$2,0),"-")</f>
        <v>18</v>
      </c>
      <c r="H7" s="64" t="str">
        <f>IFERROR(VLOOKUP($B7,КубокФФП!$E$4:$I$50,КубокФФП!$D$2,0),"-")</f>
        <v>-</v>
      </c>
      <c r="I7" s="64">
        <f>IFERROR(VLOOKUP($B7,Спартакиада!$E$4:$I$50,Спартакиада!$D$2,0),"-")</f>
        <v>10</v>
      </c>
      <c r="J7" s="64">
        <f>IFERROR(VLOOKUP($B7,Торпедо!$E$4:$I$50,Торпедо!$D$2,0),"-")</f>
        <v>13</v>
      </c>
      <c r="K7" s="64">
        <f>IFERROR(VLOOKUP(B7,'Гран-При ТнП'!$E$4:$I$50,'Гран-При ТнП'!$D$2,0),"-")</f>
        <v>115</v>
      </c>
      <c r="L7" s="64" t="str">
        <f>IFERROR(VLOOKUP($B7,'ОТ Гран-При'!$E$4:$I$50,'ОТ Гран-При'!$D$2,0),"-")</f>
        <v>-</v>
      </c>
      <c r="M7" s="64">
        <f>IFERROR(VLOOKUP($B7,'Кубок Лева'!$E$4:$I$50,'Кубок Лева'!$D$2,0),"-")</f>
        <v>4</v>
      </c>
      <c r="N7" s="65">
        <f>10-COUNTIF(D7:M7,"-")</f>
        <v>8</v>
      </c>
    </row>
    <row r="8" spans="1:14">
      <c r="A8" s="116">
        <v>4</v>
      </c>
      <c r="B8" s="117" t="s">
        <v>15</v>
      </c>
      <c r="C8" s="118">
        <f>IFERROR(LARGE(D8:M8,1),0)+IFERROR(LARGE(D8:M8,2),0)+IFERROR(LARGE(D8:M8,3),0)+IFERROR(LARGE(D8:M8,4),0)+IFERROR(LARGE(D8:M8,5),0)+IFERROR(LARGE(D8:M8,6),0)+IFERROR(LARGE(D8:M8,7),0)</f>
        <v>299</v>
      </c>
      <c r="D8" s="119">
        <f>IFERROR(VLOOKUP($B8,ТСА!$E$4:$I$52,ТСА!$D$2,0),"-")</f>
        <v>103</v>
      </c>
      <c r="E8" s="119">
        <f>IFERROR(VLOOKUP($B8,'ТСА Кубок'!$E$4:$I$50,'ТСА Кубок'!$D$2,0),"-")</f>
        <v>26</v>
      </c>
      <c r="F8" s="119">
        <f>IFERROR(VLOOKUP($B8,ФФП.Классика!$E$4:$I$46,ФФП.Классика!$D$2,0),"-")</f>
        <v>15</v>
      </c>
      <c r="G8" s="119" t="str">
        <f>IFERROR(VLOOKUP($B8,ФФП.счет!$E$4:$I$54,ФФП.счет!$D$2,0),"-")</f>
        <v>-</v>
      </c>
      <c r="H8" s="119" t="str">
        <f>IFERROR(VLOOKUP($B8,КубокФФП!$E$4:$I$50,КубокФФП!$D$2,0),"-")</f>
        <v>-</v>
      </c>
      <c r="I8" s="119">
        <f>IFERROR(VLOOKUP($B8,Спартакиада!$E$4:$I$50,Спартакиада!$D$2,0),"-")</f>
        <v>101</v>
      </c>
      <c r="J8" s="119">
        <f>IFERROR(VLOOKUP($B8,Торпедо!$E$4:$I$50,Торпедо!$D$2,0),"-")</f>
        <v>19</v>
      </c>
      <c r="K8" s="119">
        <f>IFERROR(VLOOKUP(B8,'Гран-При ТнП'!$E$4:$I$50,'Гран-При ТнП'!$D$2,0),"-")</f>
        <v>10</v>
      </c>
      <c r="L8" s="119" t="str">
        <f>IFERROR(VLOOKUP($B8,'ОТ Гран-При'!$E$4:$I$50,'ОТ Гран-При'!$D$2,0),"-")</f>
        <v>-</v>
      </c>
      <c r="M8" s="119">
        <f>IFERROR(VLOOKUP($B8,'Кубок Лева'!$E$4:$I$50,'Кубок Лева'!$D$2,0),"-")</f>
        <v>25</v>
      </c>
      <c r="N8" s="120">
        <f>10-COUNTIF(D8:M8,"-")</f>
        <v>7</v>
      </c>
    </row>
    <row r="9" spans="1:14">
      <c r="A9" s="116">
        <v>5</v>
      </c>
      <c r="B9" s="121" t="s">
        <v>53</v>
      </c>
      <c r="C9" s="118">
        <f>IFERROR(LARGE(D9:M9,1),0)+IFERROR(LARGE(D9:M9,2),0)+IFERROR(LARGE(D9:M9,3),0)+IFERROR(LARGE(D9:M9,4),0)+IFERROR(LARGE(D9:M9,5),0)+IFERROR(LARGE(D9:M9,6),0)+IFERROR(LARGE(D9:M9,7),0)</f>
        <v>293</v>
      </c>
      <c r="D9" s="119">
        <f>IFERROR(VLOOKUP($B9,ТСА!$E$4:$I$52,ТСА!$D$2,0),"-")</f>
        <v>65</v>
      </c>
      <c r="E9" s="119">
        <f>IFERROR(VLOOKUP($B9,'ТСА Кубок'!$E$4:$I$50,'ТСА Кубок'!$D$2,0),"-")</f>
        <v>17</v>
      </c>
      <c r="F9" s="119">
        <f>IFERROR(VLOOKUP($B9,ФФП.Классика!$E$4:$I$46,ФФП.Классика!$D$2,0),"-")</f>
        <v>76</v>
      </c>
      <c r="G9" s="119">
        <f>IFERROR(VLOOKUP($B9,ФФП.счет!$E$4:$I$54,ФФП.счет!$D$2,0),"-")</f>
        <v>8</v>
      </c>
      <c r="H9" s="119" t="str">
        <f>IFERROR(VLOOKUP($B9,КубокФФП!$E$4:$I$50,КубокФФП!$D$2,0),"-")</f>
        <v>-</v>
      </c>
      <c r="I9" s="119">
        <f>IFERROR(VLOOKUP($B9,Спартакиада!$E$4:$I$50,Спартакиада!$D$2,0),"-")</f>
        <v>65</v>
      </c>
      <c r="J9" s="119" t="str">
        <f>IFERROR(VLOOKUP($B9,Торпедо!$E$4:$I$50,Торпедо!$D$2,0),"-")</f>
        <v>-</v>
      </c>
      <c r="K9" s="119">
        <f>IFERROR(VLOOKUP(B9,'Гран-При ТнП'!$E$4:$I$50,'Гран-При ТнП'!$D$2,0),"-")</f>
        <v>62</v>
      </c>
      <c r="L9" s="119" t="str">
        <f>IFERROR(VLOOKUP($B9,'ОТ Гран-При'!$E$4:$I$50,'ОТ Гран-При'!$D$2,0),"-")</f>
        <v>-</v>
      </c>
      <c r="M9" s="119" t="str">
        <f>IFERROR(VLOOKUP($B9,'Кубок Лева'!$E$4:$I$50,'Кубок Лева'!$D$2,0),"-")</f>
        <v>-</v>
      </c>
      <c r="N9" s="120">
        <f>10-COUNTIF(D9:M9,"-")</f>
        <v>6</v>
      </c>
    </row>
    <row r="10" spans="1:14">
      <c r="A10" s="116">
        <v>6</v>
      </c>
      <c r="B10" s="117" t="s">
        <v>50</v>
      </c>
      <c r="C10" s="118">
        <f>IFERROR(LARGE(D10:M10,1),0)+IFERROR(LARGE(D10:M10,2),0)+IFERROR(LARGE(D10:M10,3),0)+IFERROR(LARGE(D10:M10,4),0)+IFERROR(LARGE(D10:M10,5),0)+IFERROR(LARGE(D10:M10,6),0)+IFERROR(LARGE(D10:M10,7),0)</f>
        <v>267</v>
      </c>
      <c r="D10" s="119">
        <f>IFERROR(VLOOKUP($B10,ТСА!$E$4:$I$52,ТСА!$D$2,0),"-")</f>
        <v>7</v>
      </c>
      <c r="E10" s="119">
        <f>IFERROR(VLOOKUP($B10,'ТСА Кубок'!$E$4:$I$50,'ТСА Кубок'!$D$2,0),"-")</f>
        <v>17</v>
      </c>
      <c r="F10" s="119">
        <f>IFERROR(VLOOKUP($B10,ФФП.Классика!$E$4:$I$46,ФФП.Классика!$D$2,0),"-")</f>
        <v>10</v>
      </c>
      <c r="G10" s="119">
        <f>IFERROR(VLOOKUP($B10,ФФП.счет!$E$4:$I$54,ФФП.счет!$D$2,0),"-")</f>
        <v>53</v>
      </c>
      <c r="H10" s="119" t="str">
        <f>IFERROR(VLOOKUP($B10,КубокФФП!$E$4:$I$50,КубокФФП!$D$2,0),"-")</f>
        <v>-</v>
      </c>
      <c r="I10" s="119">
        <f>IFERROR(VLOOKUP($B10,Спартакиада!$E$4:$I$50,Спартакиада!$D$2,0),"-")</f>
        <v>44</v>
      </c>
      <c r="J10" s="119" t="str">
        <f>IFERROR(VLOOKUP($B10,Торпедо!$E$4:$I$50,Торпедо!$D$2,0),"-")</f>
        <v>-</v>
      </c>
      <c r="K10" s="119">
        <f>IFERROR(VLOOKUP(B10,'Гран-При ТнП'!$E$4:$I$50,'Гран-При ТнП'!$D$2,0),"-")</f>
        <v>98</v>
      </c>
      <c r="L10" s="119" t="str">
        <f>IFERROR(VLOOKUP($B10,'ОТ Гран-При'!$E$4:$I$50,'ОТ Гран-При'!$D$2,0),"-")</f>
        <v>-</v>
      </c>
      <c r="M10" s="119">
        <f>IFERROR(VLOOKUP($B10,'Кубок Лева'!$E$4:$I$50,'Кубок Лева'!$D$2,0),"-")</f>
        <v>38</v>
      </c>
      <c r="N10" s="120">
        <f>10-COUNTIF(D10:M10,"-")</f>
        <v>7</v>
      </c>
    </row>
    <row r="11" spans="1:14">
      <c r="A11" s="116">
        <v>7</v>
      </c>
      <c r="B11" s="117" t="s">
        <v>9</v>
      </c>
      <c r="C11" s="118">
        <f>IFERROR(LARGE(D11:M11,1),0)+IFERROR(LARGE(D11:M11,2),0)+IFERROR(LARGE(D11:M11,3),0)+IFERROR(LARGE(D11:M11,4),0)+IFERROR(LARGE(D11:M11,5),0)+IFERROR(LARGE(D11:M11,6),0)+IFERROR(LARGE(D11:M11,7),0)</f>
        <v>254</v>
      </c>
      <c r="D11" s="119">
        <f>IFERROR(VLOOKUP($B11,ТСА!$E$4:$I$52,ТСА!$D$2,0),"-")</f>
        <v>12</v>
      </c>
      <c r="E11" s="119">
        <f>IFERROR(VLOOKUP($B11,'ТСА Кубок'!$E$4:$I$50,'ТСА Кубок'!$D$2,0),"-")</f>
        <v>17</v>
      </c>
      <c r="F11" s="119">
        <f>IFERROR(VLOOKUP($B11,ФФП.Классика!$E$4:$I$46,ФФП.Классика!$D$2,0),"-")</f>
        <v>30</v>
      </c>
      <c r="G11" s="119">
        <f>IFERROR(VLOOKUP($B11,ФФП.счет!$E$4:$I$54,ФФП.счет!$D$2,0),"-")</f>
        <v>34</v>
      </c>
      <c r="H11" s="119" t="str">
        <f>IFERROR(VLOOKUP($B11,КубокФФП!$E$4:$I$50,КубокФФП!$D$2,0),"-")</f>
        <v>-</v>
      </c>
      <c r="I11" s="119">
        <f>IFERROR(VLOOKUP($B11,Спартакиада!$E$4:$I$50,Спартакиада!$D$2,0),"-")</f>
        <v>59</v>
      </c>
      <c r="J11" s="119">
        <f>IFERROR(VLOOKUP($B11,Торпедо!$E$4:$I$50,Торпедо!$D$2,0),"-")</f>
        <v>34</v>
      </c>
      <c r="K11" s="119">
        <f>IFERROR(VLOOKUP(B11,'Гран-При ТнП'!$E$4:$I$50,'Гран-При ТнП'!$D$2,0),"-")</f>
        <v>35</v>
      </c>
      <c r="L11" s="119" t="str">
        <f>IFERROR(VLOOKUP($B11,'ОТ Гран-При'!$E$4:$I$50,'ОТ Гран-При'!$D$2,0),"-")</f>
        <v>-</v>
      </c>
      <c r="M11" s="119">
        <f>IFERROR(VLOOKUP($B11,'Кубок Лева'!$E$4:$I$50,'Кубок Лева'!$D$2,0),"-")</f>
        <v>45</v>
      </c>
      <c r="N11" s="120">
        <f>10-COUNTIF(D11:M11,"-")</f>
        <v>8</v>
      </c>
    </row>
    <row r="12" spans="1:14">
      <c r="A12" s="116">
        <v>8</v>
      </c>
      <c r="B12" s="117" t="s">
        <v>34</v>
      </c>
      <c r="C12" s="118">
        <f>IFERROR(LARGE(D12:M12,1),0)+IFERROR(LARGE(D12:M12,2),0)+IFERROR(LARGE(D12:M12,3),0)+IFERROR(LARGE(D12:M12,4),0)+IFERROR(LARGE(D12:M12,5),0)+IFERROR(LARGE(D12:M12,6),0)+IFERROR(LARGE(D12:M12,7),0)</f>
        <v>237</v>
      </c>
      <c r="D12" s="119">
        <f>IFERROR(VLOOKUP($B12,ТСА!$E$4:$I$52,ТСА!$D$2,0),"-")</f>
        <v>48</v>
      </c>
      <c r="E12" s="119">
        <f>IFERROR(VLOOKUP($B12,'ТСА Кубок'!$E$4:$I$50,'ТСА Кубок'!$D$2,0),"-")</f>
        <v>26</v>
      </c>
      <c r="F12" s="119" t="str">
        <f>IFERROR(VLOOKUP($B12,ФФП.Классика!$E$4:$I$46,ФФП.Классика!$D$2,0),"-")</f>
        <v>-</v>
      </c>
      <c r="G12" s="119">
        <f>IFERROR(VLOOKUP($B12,ФФП.счет!$E$4:$I$54,ФФП.счет!$D$2,0),"-")</f>
        <v>15</v>
      </c>
      <c r="H12" s="119" t="str">
        <f>IFERROR(VLOOKUP($B12,КубокФФП!$E$4:$I$50,КубокФФП!$D$2,0),"-")</f>
        <v>-</v>
      </c>
      <c r="I12" s="119">
        <f>IFERROR(VLOOKUP($B12,Спартакиада!$E$4:$I$50,Спартакиада!$D$2,0),"-")</f>
        <v>81</v>
      </c>
      <c r="J12" s="119" t="str">
        <f>IFERROR(VLOOKUP($B12,Торпедо!$E$4:$I$50,Торпедо!$D$2,0),"-")</f>
        <v>-</v>
      </c>
      <c r="K12" s="119">
        <f>IFERROR(VLOOKUP(B12,'Гран-При ТнП'!$E$4:$I$50,'Гран-При ТнП'!$D$2,0),"-")</f>
        <v>46</v>
      </c>
      <c r="L12" s="119" t="str">
        <f>IFERROR(VLOOKUP($B12,'ОТ Гран-При'!$E$4:$I$50,'ОТ Гран-При'!$D$2,0),"-")</f>
        <v>-</v>
      </c>
      <c r="M12" s="119">
        <f>IFERROR(VLOOKUP($B12,'Кубок Лева'!$E$4:$I$50,'Кубок Лева'!$D$2,0),"-")</f>
        <v>21</v>
      </c>
      <c r="N12" s="120">
        <f>10-COUNTIF(D12:M12,"-")</f>
        <v>6</v>
      </c>
    </row>
    <row r="13" spans="1:14">
      <c r="A13" s="116">
        <v>9</v>
      </c>
      <c r="B13" s="121" t="s">
        <v>51</v>
      </c>
      <c r="C13" s="118">
        <f>IFERROR(LARGE(D13:M13,1),0)+IFERROR(LARGE(D13:M13,2),0)+IFERROR(LARGE(D13:M13,3),0)+IFERROR(LARGE(D13:M13,4),0)+IFERROR(LARGE(D13:M13,5),0)+IFERROR(LARGE(D13:M13,6),0)+IFERROR(LARGE(D13:M13,7),0)</f>
        <v>208</v>
      </c>
      <c r="D13" s="119">
        <f>IFERROR(VLOOKUP($B13,ТСА!$E$4:$I$52,ТСА!$D$2,0),"-")</f>
        <v>76</v>
      </c>
      <c r="E13" s="119">
        <f>IFERROR(VLOOKUP($B13,'ТСА Кубок'!$E$4:$I$50,'ТСА Кубок'!$D$2,0),"-")</f>
        <v>26</v>
      </c>
      <c r="F13" s="119">
        <f>IFERROR(VLOOKUP($B13,ФФП.Классика!$E$4:$I$46,ФФП.Классика!$D$2,0),"-")</f>
        <v>45</v>
      </c>
      <c r="G13" s="119">
        <f>IFERROR(VLOOKUP($B13,ФФП.счет!$E$4:$I$54,ФФП.счет!$D$2,0),"-")</f>
        <v>4</v>
      </c>
      <c r="H13" s="119" t="str">
        <f>IFERROR(VLOOKUP($B13,КубокФФП!$E$4:$I$50,КубокФФП!$D$2,0),"-")</f>
        <v>-</v>
      </c>
      <c r="I13" s="119">
        <f>IFERROR(VLOOKUP($B13,Спартакиада!$E$4:$I$50,Спартакиада!$D$2,0),"-")</f>
        <v>28</v>
      </c>
      <c r="J13" s="119" t="str">
        <f>IFERROR(VLOOKUP($B13,Торпедо!$E$4:$I$50,Торпедо!$D$2,0),"-")</f>
        <v>-</v>
      </c>
      <c r="K13" s="119">
        <f>IFERROR(VLOOKUP(B13,'Гран-При ТнП'!$E$4:$I$50,'Гран-При ТнП'!$D$2,0),"-")</f>
        <v>29</v>
      </c>
      <c r="L13" s="119" t="str">
        <f>IFERROR(VLOOKUP($B13,'ОТ Гран-При'!$E$4:$I$50,'ОТ Гран-При'!$D$2,0),"-")</f>
        <v>-</v>
      </c>
      <c r="M13" s="119" t="str">
        <f>IFERROR(VLOOKUP($B13,'Кубок Лева'!$E$4:$I$50,'Кубок Лева'!$D$2,0),"-")</f>
        <v>-</v>
      </c>
      <c r="N13" s="120">
        <f>10-COUNTIF(D13:M13,"-")</f>
        <v>6</v>
      </c>
    </row>
    <row r="14" spans="1:14">
      <c r="A14" s="116">
        <v>10</v>
      </c>
      <c r="B14" s="117" t="s">
        <v>14</v>
      </c>
      <c r="C14" s="118">
        <f>IFERROR(LARGE(D14:M14,1),0)+IFERROR(LARGE(D14:M14,2),0)+IFERROR(LARGE(D14:M14,3),0)+IFERROR(LARGE(D14:M14,4),0)+IFERROR(LARGE(D14:M14,5),0)+IFERROR(LARGE(D14:M14,6),0)+IFERROR(LARGE(D14:M14,7),0)</f>
        <v>199</v>
      </c>
      <c r="D14" s="119">
        <f>IFERROR(VLOOKUP($B14,ТСА!$E$4:$I$52,ТСА!$D$2,0),"-")</f>
        <v>18</v>
      </c>
      <c r="E14" s="119">
        <f>IFERROR(VLOOKUP($B14,'ТСА Кубок'!$E$4:$I$50,'ТСА Кубок'!$D$2,0),"-")</f>
        <v>17</v>
      </c>
      <c r="F14" s="119">
        <f>IFERROR(VLOOKUP($B14,ФФП.Классика!$E$4:$I$46,ФФП.Классика!$D$2,0),"-")</f>
        <v>50</v>
      </c>
      <c r="G14" s="119">
        <f>IFERROR(VLOOKUP($B14,ФФП.счет!$E$4:$I$54,ФФП.счет!$D$2,0),"-")</f>
        <v>16</v>
      </c>
      <c r="H14" s="119" t="str">
        <f>IFERROR(VLOOKUP($B14,КубокФФП!$E$4:$I$50,КубокФФП!$D$2,0),"-")</f>
        <v>-</v>
      </c>
      <c r="I14" s="119">
        <f>IFERROR(VLOOKUP($B14,Спартакиада!$E$4:$I$50,Спартакиада!$D$2,0),"-")</f>
        <v>19</v>
      </c>
      <c r="J14" s="119">
        <f>IFERROR(VLOOKUP($B14,Торпедо!$E$4:$I$50,Торпедо!$D$2,0),"-")</f>
        <v>29</v>
      </c>
      <c r="K14" s="119">
        <f>IFERROR(VLOOKUP(B14,'Гран-При ТнП'!$E$4:$I$50,'Гран-При ТнП'!$D$2,0),"-")</f>
        <v>50</v>
      </c>
      <c r="L14" s="119">
        <f>IFERROR(VLOOKUP($B14,'ОТ Гран-При'!$E$4:$I$50,'ОТ Гран-При'!$D$2,0),"-")</f>
        <v>8</v>
      </c>
      <c r="M14" s="119">
        <f>IFERROR(VLOOKUP($B14,'Кубок Лева'!$E$4:$I$50,'Кубок Лева'!$D$2,0),"-")</f>
        <v>6</v>
      </c>
      <c r="N14" s="120">
        <f>10-COUNTIF(D14:M14,"-")</f>
        <v>9</v>
      </c>
    </row>
    <row r="15" spans="1:14">
      <c r="A15" s="7">
        <v>11</v>
      </c>
      <c r="B15" s="8" t="s">
        <v>6</v>
      </c>
      <c r="C15" s="9">
        <f>IFERROR(LARGE(D15:M15,1),0)+IFERROR(LARGE(D15:M15,2),0)+IFERROR(LARGE(D15:M15,3),0)+IFERROR(LARGE(D15:M15,4),0)+IFERROR(LARGE(D15:M15,5),0)+IFERROR(LARGE(D15:M15,6),0)+IFERROR(LARGE(D15:M15,7),0)</f>
        <v>199</v>
      </c>
      <c r="D15" s="18">
        <f>IFERROR(VLOOKUP($B15,ТСА!$E$4:$I$52,ТСА!$D$2,0),"-")</f>
        <v>60</v>
      </c>
      <c r="E15" s="18">
        <f>IFERROR(VLOOKUP($B15,'ТСА Кубок'!$E$4:$I$50,'ТСА Кубок'!$D$2,0),"-")</f>
        <v>26</v>
      </c>
      <c r="F15" s="18">
        <f>IFERROR(VLOOKUP($B15,ФФП.Классика!$E$4:$I$46,ФФП.Классика!$D$2,0),"-")</f>
        <v>21</v>
      </c>
      <c r="G15" s="18">
        <f>IFERROR(VLOOKUP($B15,ФФП.счет!$E$4:$I$54,ФФП.счет!$D$2,0),"-")</f>
        <v>0</v>
      </c>
      <c r="H15" s="18" t="str">
        <f>IFERROR(VLOOKUP($B15,КубокФФП!$E$4:$I$50,КубокФФП!$D$2,0),"-")</f>
        <v>-</v>
      </c>
      <c r="I15" s="18">
        <f>IFERROR(VLOOKUP($B15,Спартакиада!$E$4:$I$50,Спартакиада!$D$2,0),"-")</f>
        <v>76</v>
      </c>
      <c r="J15" s="18">
        <f>IFERROR(VLOOKUP($B15,Торпедо!$E$4:$I$50,Торпедо!$D$2,0),"-")</f>
        <v>7</v>
      </c>
      <c r="K15" s="18" t="str">
        <f>IFERROR(VLOOKUP(B15,'Гран-При ТнП'!$E$4:$I$50,'Гран-При ТнП'!$D$2,0),"-")</f>
        <v>-</v>
      </c>
      <c r="L15" s="18" t="str">
        <f>IFERROR(VLOOKUP($B15,'ОТ Гран-При'!$E$4:$I$50,'ОТ Гран-При'!$D$2,0),"-")</f>
        <v>-</v>
      </c>
      <c r="M15" s="18">
        <f>IFERROR(VLOOKUP($B15,'Кубок Лева'!$E$4:$I$50,'Кубок Лева'!$D$2,0),"-")</f>
        <v>9</v>
      </c>
      <c r="N15" s="10">
        <f>10-COUNTIF(D15:M15,"-")</f>
        <v>7</v>
      </c>
    </row>
    <row r="16" spans="1:14">
      <c r="A16" s="7">
        <v>12</v>
      </c>
      <c r="B16" s="11" t="s">
        <v>60</v>
      </c>
      <c r="C16" s="9">
        <f>IFERROR(LARGE(D16:M16,1),0)+IFERROR(LARGE(D16:M16,2),0)+IFERROR(LARGE(D16:M16,3),0)+IFERROR(LARGE(D16:M16,4),0)+IFERROR(LARGE(D16:M16,5),0)+IFERROR(LARGE(D16:M16,6),0)+IFERROR(LARGE(D16:M16,7),0)</f>
        <v>196</v>
      </c>
      <c r="D16" s="18">
        <f>IFERROR(VLOOKUP($B16,ТСА!$E$4:$I$52,ТСА!$D$2,0),"-")</f>
        <v>28</v>
      </c>
      <c r="E16" s="18">
        <f>IFERROR(VLOOKUP($B16,'ТСА Кубок'!$E$4:$I$50,'ТСА Кубок'!$D$2,0),"-")</f>
        <v>17</v>
      </c>
      <c r="F16" s="18">
        <f>IFERROR(VLOOKUP($B16,ФФП.Классика!$E$4:$I$46,ФФП.Классика!$D$2,0),"-")</f>
        <v>61</v>
      </c>
      <c r="G16" s="18">
        <f>IFERROR(VLOOKUP($B16,ФФП.счет!$E$4:$I$54,ФФП.счет!$D$2,0),"-")</f>
        <v>46</v>
      </c>
      <c r="H16" s="18" t="str">
        <f>IFERROR(VLOOKUP($B16,КубокФФП!$E$4:$I$50,КубокФФП!$D$2,0),"-")</f>
        <v>-</v>
      </c>
      <c r="I16" s="18">
        <f>IFERROR(VLOOKUP($B16,Спартакиада!$E$4:$I$50,Спартакиада!$D$2,0),"-")</f>
        <v>28</v>
      </c>
      <c r="J16" s="18">
        <f>IFERROR(VLOOKUP($B16,Торпедо!$E$4:$I$50,Торпедо!$D$2,0),"-")</f>
        <v>5</v>
      </c>
      <c r="K16" s="18" t="str">
        <f>IFERROR(VLOOKUP(B16,'Гран-При ТнП'!$E$4:$I$50,'Гран-При ТнП'!$D$2,0),"-")</f>
        <v>-</v>
      </c>
      <c r="L16" s="18" t="str">
        <f>IFERROR(VLOOKUP($B16,'ОТ Гран-При'!$E$4:$I$50,'ОТ Гран-При'!$D$2,0),"-")</f>
        <v>-</v>
      </c>
      <c r="M16" s="18">
        <f>IFERROR(VLOOKUP($B16,'Кубок Лева'!$E$4:$I$50,'Кубок Лева'!$D$2,0),"-")</f>
        <v>11</v>
      </c>
      <c r="N16" s="10">
        <f>10-COUNTIF(D16:M16,"-")</f>
        <v>7</v>
      </c>
    </row>
    <row r="17" spans="1:14">
      <c r="A17" s="7">
        <v>13</v>
      </c>
      <c r="B17" s="8" t="s">
        <v>5</v>
      </c>
      <c r="C17" s="9">
        <f>IFERROR(LARGE(D17:M17,1),0)+IFERROR(LARGE(D17:M17,2),0)+IFERROR(LARGE(D17:M17,3),0)+IFERROR(LARGE(D17:M17,4),0)+IFERROR(LARGE(D17:M17,5),0)+IFERROR(LARGE(D17:M17,6),0)+IFERROR(LARGE(D17:M17,7),0)</f>
        <v>193</v>
      </c>
      <c r="D17" s="18">
        <f>IFERROR(VLOOKUP($B17,ТСА!$E$4:$I$52,ТСА!$D$2,0),"-")</f>
        <v>55</v>
      </c>
      <c r="E17" s="18">
        <f>IFERROR(VLOOKUP($B17,'ТСА Кубок'!$E$4:$I$50,'ТСА Кубок'!$D$2,0),"-")</f>
        <v>51</v>
      </c>
      <c r="F17" s="18">
        <f>IFERROR(VLOOKUP($B17,ФФП.Классика!$E$4:$I$46,ФФП.Классика!$D$2,0),"-")</f>
        <v>4</v>
      </c>
      <c r="G17" s="18">
        <f>IFERROR(VLOOKUP($B17,ФФП.счет!$E$4:$I$54,ФФП.счет!$D$2,0),"-")</f>
        <v>34</v>
      </c>
      <c r="H17" s="18" t="str">
        <f>IFERROR(VLOOKUP($B17,КубокФФП!$E$4:$I$50,КубокФФП!$D$2,0),"-")</f>
        <v>-</v>
      </c>
      <c r="I17" s="18">
        <f>IFERROR(VLOOKUP($B17,Спартакиада!$E$4:$I$50,Спартакиада!$D$2,0),"-")</f>
        <v>10</v>
      </c>
      <c r="J17" s="18">
        <f>IFERROR(VLOOKUP($B17,Торпедо!$E$4:$I$50,Торпедо!$D$2,0),"-")</f>
        <v>11</v>
      </c>
      <c r="K17" s="18" t="str">
        <f>IFERROR(VLOOKUP(B17,'Гран-При ТнП'!$E$4:$I$50,'Гран-При ТнП'!$D$2,0),"-")</f>
        <v>-</v>
      </c>
      <c r="L17" s="18" t="str">
        <f>IFERROR(VLOOKUP($B17,'ОТ Гран-При'!$E$4:$I$50,'ОТ Гран-При'!$D$2,0),"-")</f>
        <v>-</v>
      </c>
      <c r="M17" s="18">
        <f>IFERROR(VLOOKUP($B17,'Кубок Лева'!$E$4:$I$50,'Кубок Лева'!$D$2,0),"-")</f>
        <v>28</v>
      </c>
      <c r="N17" s="10">
        <f>10-COUNTIF(D17:M17,"-")</f>
        <v>7</v>
      </c>
    </row>
    <row r="18" spans="1:14">
      <c r="A18" s="7">
        <v>14</v>
      </c>
      <c r="B18" s="8" t="s">
        <v>37</v>
      </c>
      <c r="C18" s="9">
        <f>IFERROR(LARGE(D18:M18,1),0)+IFERROR(LARGE(D18:M18,2),0)+IFERROR(LARGE(D18:M18,3),0)+IFERROR(LARGE(D18:M18,4),0)+IFERROR(LARGE(D18:M18,5),0)+IFERROR(LARGE(D18:M18,6),0)+IFERROR(LARGE(D18:M18,7),0)</f>
        <v>174</v>
      </c>
      <c r="D18" s="18" t="str">
        <f>IFERROR(VLOOKUP($B18,ТСА!$E$4:$I$52,ТСА!$D$2,0),"-")</f>
        <v>-</v>
      </c>
      <c r="E18" s="18" t="str">
        <f>IFERROR(VLOOKUP($B18,'ТСА Кубок'!$E$4:$I$50,'ТСА Кубок'!$D$2,0),"-")</f>
        <v>-</v>
      </c>
      <c r="F18" s="18">
        <f>IFERROR(VLOOKUP($B18,ФФП.Классика!$E$4:$I$46,ФФП.Классика!$D$2,0),"-")</f>
        <v>15</v>
      </c>
      <c r="G18" s="18">
        <f>IFERROR(VLOOKUP($B18,ФФП.счет!$E$4:$I$54,ФФП.счет!$D$2,0),"-")</f>
        <v>13</v>
      </c>
      <c r="H18" s="18" t="str">
        <f>IFERROR(VLOOKUP($B18,КубокФФП!$E$4:$I$50,КубокФФП!$D$2,0),"-")</f>
        <v>-</v>
      </c>
      <c r="I18" s="18">
        <f>IFERROR(VLOOKUP($B18,Спартакиада!$E$4:$I$50,Спартакиада!$D$2,0),"-")</f>
        <v>55</v>
      </c>
      <c r="J18" s="18" t="str">
        <f>IFERROR(VLOOKUP($B18,Торпедо!$E$4:$I$50,Торпедо!$D$2,0),"-")</f>
        <v>-</v>
      </c>
      <c r="K18" s="18">
        <f>IFERROR(VLOOKUP(B18,'Гран-При ТнП'!$E$4:$I$50,'Гран-При ТнП'!$D$2,0),"-")</f>
        <v>91</v>
      </c>
      <c r="L18" s="18" t="str">
        <f>IFERROR(VLOOKUP($B18,'ОТ Гран-При'!$E$4:$I$50,'ОТ Гран-При'!$D$2,0),"-")</f>
        <v>-</v>
      </c>
      <c r="M18" s="18" t="str">
        <f>IFERROR(VLOOKUP($B18,'Кубок Лева'!$E$4:$I$50,'Кубок Лева'!$D$2,0),"-")</f>
        <v>-</v>
      </c>
      <c r="N18" s="10">
        <f>10-COUNTIF(D18:M18,"-")</f>
        <v>4</v>
      </c>
    </row>
    <row r="19" spans="1:14">
      <c r="A19" s="7">
        <v>15</v>
      </c>
      <c r="B19" s="13" t="s">
        <v>12</v>
      </c>
      <c r="C19" s="9">
        <f>IFERROR(LARGE(D19:M19,1),0)+IFERROR(LARGE(D19:M19,2),0)+IFERROR(LARGE(D19:M19,3),0)+IFERROR(LARGE(D19:M19,4),0)+IFERROR(LARGE(D19:M19,5),0)+IFERROR(LARGE(D19:M19,6),0)+IFERROR(LARGE(D19:M19,7),0)</f>
        <v>173</v>
      </c>
      <c r="D19" s="18">
        <f>IFERROR(VLOOKUP($B19,ТСА!$E$4:$I$52,ТСА!$D$2,0),"-")</f>
        <v>2</v>
      </c>
      <c r="E19" s="18">
        <f>IFERROR(VLOOKUP($B19,'ТСА Кубок'!$E$4:$I$50,'ТСА Кубок'!$D$2,0),"-")</f>
        <v>26</v>
      </c>
      <c r="F19" s="18">
        <f>IFERROR(VLOOKUP($B19,ФФП.Классика!$E$4:$I$46,ФФП.Классика!$D$2,0),"-")</f>
        <v>15</v>
      </c>
      <c r="G19" s="18" t="str">
        <f>IFERROR(VLOOKUP($B19,ФФП.счет!$E$4:$I$54,ФФП.счет!$D$2,0),"-")</f>
        <v>-</v>
      </c>
      <c r="H19" s="18" t="str">
        <f>IFERROR(VLOOKUP($B19,КубокФФП!$E$4:$I$50,КубокФФП!$D$2,0),"-")</f>
        <v>-</v>
      </c>
      <c r="I19" s="18">
        <f>IFERROR(VLOOKUP($B19,Спартакиада!$E$4:$I$50,Спартакиада!$D$2,0),"-")</f>
        <v>70</v>
      </c>
      <c r="J19" s="18">
        <f>IFERROR(VLOOKUP($B19,Торпедо!$E$4:$I$50,Торпедо!$D$2,0),"-")</f>
        <v>46</v>
      </c>
      <c r="K19" s="18" t="str">
        <f>IFERROR(VLOOKUP(B19,'Гран-При ТнП'!$E$4:$I$50,'Гран-При ТнП'!$D$2,0),"-")</f>
        <v>-</v>
      </c>
      <c r="L19" s="18" t="str">
        <f>IFERROR(VLOOKUP($B19,'ОТ Гран-При'!$E$4:$I$50,'ОТ Гран-При'!$D$2,0),"-")</f>
        <v>-</v>
      </c>
      <c r="M19" s="18">
        <f>IFERROR(VLOOKUP($B19,'Кубок Лева'!$E$4:$I$50,'Кубок Лева'!$D$2,0),"-")</f>
        <v>14</v>
      </c>
      <c r="N19" s="10">
        <f>10-COUNTIF(D19:M19,"-")</f>
        <v>6</v>
      </c>
    </row>
    <row r="20" spans="1:14">
      <c r="A20" s="7">
        <v>16</v>
      </c>
      <c r="B20" s="11" t="s">
        <v>58</v>
      </c>
      <c r="C20" s="9">
        <f>IFERROR(LARGE(D20:M20,1),0)+IFERROR(LARGE(D20:M20,2),0)+IFERROR(LARGE(D20:M20,3),0)+IFERROR(LARGE(D20:M20,4),0)+IFERROR(LARGE(D20:M20,5),0)+IFERROR(LARGE(D20:M20,6),0)+IFERROR(LARGE(D20:M20,7),0)</f>
        <v>171</v>
      </c>
      <c r="D20" s="18" t="str">
        <f>IFERROR(VLOOKUP($B20,ТСА!$E$4:$I$52,ТСА!$D$2,0),"-")</f>
        <v>-</v>
      </c>
      <c r="E20" s="18" t="str">
        <f>IFERROR(VLOOKUP($B20,'ТСА Кубок'!$E$4:$I$50,'ТСА Кубок'!$D$2,0),"-")</f>
        <v>-</v>
      </c>
      <c r="F20" s="18">
        <f>IFERROR(VLOOKUP($B20,ФФП.Классика!$E$4:$I$46,ФФП.Классика!$D$2,0),"-")</f>
        <v>21</v>
      </c>
      <c r="G20" s="18" t="str">
        <f>IFERROR(VLOOKUP($B20,ФФП.счет!$E$4:$I$54,ФФП.счет!$D$2,0),"-")</f>
        <v>-</v>
      </c>
      <c r="H20" s="18" t="str">
        <f>IFERROR(VLOOKUP($B20,КубокФФП!$E$4:$I$50,КубокФФП!$D$2,0),"-")</f>
        <v>-</v>
      </c>
      <c r="I20" s="18">
        <f>IFERROR(VLOOKUP($B20,Спартакиада!$E$4:$I$50,Спартакиада!$D$2,0),"-")</f>
        <v>110</v>
      </c>
      <c r="J20" s="18">
        <f>IFERROR(VLOOKUP($B20,Торпедо!$E$4:$I$50,Торпедо!$D$2,0),"-")</f>
        <v>40</v>
      </c>
      <c r="K20" s="18" t="str">
        <f>IFERROR(VLOOKUP(B20,'Гран-При ТнП'!$E$4:$I$50,'Гран-При ТнП'!$D$2,0),"-")</f>
        <v>-</v>
      </c>
      <c r="L20" s="18" t="str">
        <f>IFERROR(VLOOKUP($B20,'ОТ Гран-При'!$E$4:$I$50,'ОТ Гран-При'!$D$2,0),"-")</f>
        <v>-</v>
      </c>
      <c r="M20" s="18" t="str">
        <f>IFERROR(VLOOKUP($B20,'Кубок Лева'!$E$4:$I$50,'Кубок Лева'!$D$2,0),"-")</f>
        <v>-</v>
      </c>
      <c r="N20" s="10">
        <f>10-COUNTIF(D20:M20,"-")</f>
        <v>3</v>
      </c>
    </row>
    <row r="21" spans="1:14">
      <c r="A21" s="7">
        <v>17</v>
      </c>
      <c r="B21" s="11" t="s">
        <v>45</v>
      </c>
      <c r="C21" s="9">
        <f>IFERROR(LARGE(D21:M21,1),0)+IFERROR(LARGE(D21:M21,2),0)+IFERROR(LARGE(D21:M21,3),0)+IFERROR(LARGE(D21:M21,4),0)+IFERROR(LARGE(D21:M21,5),0)+IFERROR(LARGE(D21:M21,6),0)+IFERROR(LARGE(D21:M21,7),0)</f>
        <v>164</v>
      </c>
      <c r="D21" s="18" t="str">
        <f>IFERROR(VLOOKUP($B21,ТСА!$E$4:$I$52,ТСА!$D$2,0),"-")</f>
        <v>-</v>
      </c>
      <c r="E21" s="18" t="str">
        <f>IFERROR(VLOOKUP($B21,'ТСА Кубок'!$E$4:$I$50,'ТСА Кубок'!$D$2,0),"-")</f>
        <v>-</v>
      </c>
      <c r="F21" s="18">
        <f>IFERROR(VLOOKUP($B21,ФФП.Классика!$E$4:$I$46,ФФП.Классика!$D$2,0),"-")</f>
        <v>68</v>
      </c>
      <c r="G21" s="18">
        <f>IFERROR(VLOOKUP($B21,ФФП.счет!$E$4:$I$54,ФФП.счет!$D$2,0),"-")</f>
        <v>9</v>
      </c>
      <c r="H21" s="18" t="str">
        <f>IFERROR(VLOOKUP($B21,КубокФФП!$E$4:$I$50,КубокФФП!$D$2,0),"-")</f>
        <v>-</v>
      </c>
      <c r="I21" s="18">
        <f>IFERROR(VLOOKUP($B21,Спартакиада!$E$4:$I$50,Спартакиада!$D$2,0),"-")</f>
        <v>44</v>
      </c>
      <c r="J21" s="18" t="str">
        <f>IFERROR(VLOOKUP($B21,Торпедо!$E$4:$I$50,Торпедо!$D$2,0),"-")</f>
        <v>-</v>
      </c>
      <c r="K21" s="18">
        <f>IFERROR(VLOOKUP(B21,'Гран-При ТнП'!$E$4:$I$50,'Гран-При ТнП'!$D$2,0),"-")</f>
        <v>43</v>
      </c>
      <c r="L21" s="18" t="str">
        <f>IFERROR(VLOOKUP($B21,'ОТ Гран-При'!$E$4:$I$50,'ОТ Гран-При'!$D$2,0),"-")</f>
        <v>-</v>
      </c>
      <c r="M21" s="18" t="str">
        <f>IFERROR(VLOOKUP($B21,'Кубок Лева'!$E$4:$I$50,'Кубок Лева'!$D$2,0),"-")</f>
        <v>-</v>
      </c>
      <c r="N21" s="10">
        <f>10-COUNTIF(D21:M21,"-")</f>
        <v>4</v>
      </c>
    </row>
    <row r="22" spans="1:14">
      <c r="A22" s="7">
        <v>18</v>
      </c>
      <c r="B22" s="8" t="s">
        <v>3</v>
      </c>
      <c r="C22" s="9">
        <f>IFERROR(LARGE(D22:M22,1),0)+IFERROR(LARGE(D22:M22,2),0)+IFERROR(LARGE(D22:M22,3),0)+IFERROR(LARGE(D22:M22,4),0)+IFERROR(LARGE(D22:M22,5),0)+IFERROR(LARGE(D22:M22,6),0)+IFERROR(LARGE(D22:M22,7),0)</f>
        <v>161</v>
      </c>
      <c r="D22" s="18">
        <f>IFERROR(VLOOKUP($B22,ТСА!$E$4:$I$52,ТСА!$D$2,0),"-")</f>
        <v>18</v>
      </c>
      <c r="E22" s="18">
        <f>IFERROR(VLOOKUP($B22,'ТСА Кубок'!$E$4:$I$50,'ТСА Кубок'!$D$2,0),"-")</f>
        <v>17</v>
      </c>
      <c r="F22" s="18">
        <f>IFERROR(VLOOKUP($B22,ФФП.Классика!$E$4:$I$46,ФФП.Классика!$D$2,0),"-")</f>
        <v>21</v>
      </c>
      <c r="G22" s="18">
        <f>IFERROR(VLOOKUP($B22,ФФП.счет!$E$4:$I$54,ФФП.счет!$D$2,0),"-")</f>
        <v>6</v>
      </c>
      <c r="H22" s="18" t="str">
        <f>IFERROR(VLOOKUP($B22,КубокФФП!$E$4:$I$50,КубокФФП!$D$2,0),"-")</f>
        <v>-</v>
      </c>
      <c r="I22" s="18">
        <f>IFERROR(VLOOKUP($B22,Спартакиада!$E$4:$I$50,Спартакиада!$D$2,0),"-")</f>
        <v>28</v>
      </c>
      <c r="J22" s="18" t="str">
        <f>IFERROR(VLOOKUP($B22,Торпедо!$E$4:$I$50,Торпедо!$D$2,0),"-")</f>
        <v>-</v>
      </c>
      <c r="K22" s="18">
        <f>IFERROR(VLOOKUP(B22,'Гран-При ТнП'!$E$4:$I$50,'Гран-При ТнП'!$D$2,0),"-")</f>
        <v>58</v>
      </c>
      <c r="L22" s="18" t="str">
        <f>IFERROR(VLOOKUP($B22,'ОТ Гран-При'!$E$4:$I$50,'ОТ Гран-При'!$D$2,0),"-")</f>
        <v>-</v>
      </c>
      <c r="M22" s="18">
        <f>IFERROR(VLOOKUP($B22,'Кубок Лева'!$E$4:$I$50,'Кубок Лева'!$D$2,0),"-")</f>
        <v>13</v>
      </c>
      <c r="N22" s="10">
        <f>10-COUNTIF(D22:M22,"-")</f>
        <v>7</v>
      </c>
    </row>
    <row r="23" spans="1:14">
      <c r="A23" s="7">
        <v>19</v>
      </c>
      <c r="B23" s="11" t="s">
        <v>38</v>
      </c>
      <c r="C23" s="9">
        <f>IFERROR(LARGE(D23:M23,1),0)+IFERROR(LARGE(D23:M23,2),0)+IFERROR(LARGE(D23:M23,3),0)+IFERROR(LARGE(D23:M23,4),0)+IFERROR(LARGE(D23:M23,5),0)+IFERROR(LARGE(D23:M23,6),0)+IFERROR(LARGE(D23:M23,7),0)</f>
        <v>147</v>
      </c>
      <c r="D23" s="18" t="str">
        <f>IFERROR(VLOOKUP($B23,ТСА!$E$4:$I$52,ТСА!$D$2,0),"-")</f>
        <v>-</v>
      </c>
      <c r="E23" s="18" t="str">
        <f>IFERROR(VLOOKUP($B23,'ТСА Кубок'!$E$4:$I$50,'ТСА Кубок'!$D$2,0),"-")</f>
        <v>-</v>
      </c>
      <c r="F23" s="18">
        <f>IFERROR(VLOOKUP($B23,ФФП.Классика!$E$4:$I$46,ФФП.Классика!$D$2,0),"-")</f>
        <v>26</v>
      </c>
      <c r="G23" s="18">
        <f>IFERROR(VLOOKUP($B23,ФФП.счет!$E$4:$I$54,ФФП.счет!$D$2,0),"-")</f>
        <v>34</v>
      </c>
      <c r="H23" s="18" t="str">
        <f>IFERROR(VLOOKUP($B23,КубокФФП!$E$4:$I$50,КубокФФП!$D$2,0),"-")</f>
        <v>-</v>
      </c>
      <c r="I23" s="18">
        <f>IFERROR(VLOOKUP($B23,Спартакиада!$E$4:$I$50,Спартакиада!$D$2,0),"-")</f>
        <v>19</v>
      </c>
      <c r="J23" s="18" t="str">
        <f>IFERROR(VLOOKUP($B23,Торпедо!$E$4:$I$50,Торпедо!$D$2,0),"-")</f>
        <v>-</v>
      </c>
      <c r="K23" s="18">
        <f>IFERROR(VLOOKUP(B23,'Гран-При ТнП'!$E$4:$I$50,'Гран-При ТнП'!$D$2,0),"-")</f>
        <v>68</v>
      </c>
      <c r="L23" s="18" t="str">
        <f>IFERROR(VLOOKUP($B23,'ОТ Гран-При'!$E$4:$I$50,'ОТ Гран-При'!$D$2,0),"-")</f>
        <v>-</v>
      </c>
      <c r="M23" s="18" t="str">
        <f>IFERROR(VLOOKUP($B23,'Кубок Лева'!$E$4:$I$50,'Кубок Лева'!$D$2,0),"-")</f>
        <v>-</v>
      </c>
      <c r="N23" s="10">
        <f>10-COUNTIF(D23:M23,"-")</f>
        <v>4</v>
      </c>
    </row>
    <row r="24" spans="1:14">
      <c r="A24" s="7">
        <v>20</v>
      </c>
      <c r="B24" s="11" t="s">
        <v>40</v>
      </c>
      <c r="C24" s="9">
        <f>IFERROR(LARGE(D24:M24,1),0)+IFERROR(LARGE(D24:M24,2),0)+IFERROR(LARGE(D24:M24,3),0)+IFERROR(LARGE(D24:M24,4),0)+IFERROR(LARGE(D24:M24,5),0)+IFERROR(LARGE(D24:M24,6),0)+IFERROR(LARGE(D24:M24,7),0)</f>
        <v>145</v>
      </c>
      <c r="D24" s="18">
        <f>IFERROR(VLOOKUP($B24,ТСА!$E$4:$I$52,ТСА!$D$2,0),"-")</f>
        <v>81</v>
      </c>
      <c r="E24" s="18">
        <f>IFERROR(VLOOKUP($B24,'ТСА Кубок'!$E$4:$I$50,'ТСА Кубок'!$D$2,0),"-")</f>
        <v>34</v>
      </c>
      <c r="F24" s="18" t="str">
        <f>IFERROR(VLOOKUP($B24,ФФП.Классика!$E$4:$I$46,ФФП.Классика!$D$2,0),"-")</f>
        <v>-</v>
      </c>
      <c r="G24" s="18" t="str">
        <f>IFERROR(VLOOKUP($B24,ФФП.счет!$E$4:$I$54,ФФП.счет!$D$2,0),"-")</f>
        <v>-</v>
      </c>
      <c r="H24" s="18" t="str">
        <f>IFERROR(VLOOKUP($B24,КубокФФП!$E$4:$I$50,КубокФФП!$D$2,0),"-")</f>
        <v>-</v>
      </c>
      <c r="I24" s="18">
        <f>IFERROR(VLOOKUP($B24,Спартакиада!$E$4:$I$50,Спартакиада!$D$2,0),"-")</f>
        <v>28</v>
      </c>
      <c r="J24" s="18" t="str">
        <f>IFERROR(VLOOKUP($B24,Торпедо!$E$4:$I$50,Торпедо!$D$2,0),"-")</f>
        <v>-</v>
      </c>
      <c r="K24" s="18">
        <f>IFERROR(VLOOKUP(B24,'Гран-При ТнП'!$E$4:$I$50,'Гран-При ТнП'!$D$2,0),"-")</f>
        <v>2</v>
      </c>
      <c r="L24" s="18" t="str">
        <f>IFERROR(VLOOKUP($B24,'ОТ Гран-При'!$E$4:$I$50,'ОТ Гран-При'!$D$2,0),"-")</f>
        <v>-</v>
      </c>
      <c r="M24" s="18" t="str">
        <f>IFERROR(VLOOKUP($B24,'Кубок Лева'!$E$4:$I$50,'Кубок Лева'!$D$2,0),"-")</f>
        <v>-</v>
      </c>
      <c r="N24" s="10">
        <f>10-COUNTIF(D24:M24,"-")</f>
        <v>4</v>
      </c>
    </row>
    <row r="25" spans="1:14">
      <c r="A25" s="7">
        <v>21</v>
      </c>
      <c r="B25" s="8" t="s">
        <v>7</v>
      </c>
      <c r="C25" s="9">
        <f>IFERROR(LARGE(D25:M25,1),0)+IFERROR(LARGE(D25:M25,2),0)+IFERROR(LARGE(D25:M25,3),0)+IFERROR(LARGE(D25:M25,4),0)+IFERROR(LARGE(D25:M25,5),0)+IFERROR(LARGE(D25:M25,6),0)+IFERROR(LARGE(D25:M25,7),0)</f>
        <v>127</v>
      </c>
      <c r="D25" s="18">
        <f>IFERROR(VLOOKUP($B25,ТСА!$E$4:$I$52,ТСА!$D$2,0),"-")</f>
        <v>52</v>
      </c>
      <c r="E25" s="18">
        <f>IFERROR(VLOOKUP($B25,'ТСА Кубок'!$E$4:$I$50,'ТСА Кубок'!$D$2,0),"-")</f>
        <v>34</v>
      </c>
      <c r="F25" s="18" t="str">
        <f>IFERROR(VLOOKUP($B25,ФФП.Классика!$E$4:$I$46,ФФП.Классика!$D$2,0),"-")</f>
        <v>-</v>
      </c>
      <c r="G25" s="18" t="str">
        <f>IFERROR(VLOOKUP($B25,ФФП.счет!$E$4:$I$54,ФФП.счет!$D$2,0),"-")</f>
        <v>-</v>
      </c>
      <c r="H25" s="18" t="str">
        <f>IFERROR(VLOOKUP($B25,КубокФФП!$E$4:$I$50,КубокФФП!$D$2,0),"-")</f>
        <v>-</v>
      </c>
      <c r="I25" s="18">
        <f>IFERROR(VLOOKUP($B25,Спартакиада!$E$4:$I$50,Спартакиада!$D$2,0),"-")</f>
        <v>19</v>
      </c>
      <c r="J25" s="18" t="str">
        <f>IFERROR(VLOOKUP($B25,Торпедо!$E$4:$I$50,Торпедо!$D$2,0),"-")</f>
        <v>-</v>
      </c>
      <c r="K25" s="18">
        <f>IFERROR(VLOOKUP(B25,'Гран-При ТнП'!$E$4:$I$50,'Гран-При ТнП'!$D$2,0),"-")</f>
        <v>12</v>
      </c>
      <c r="L25" s="18">
        <f>IFERROR(VLOOKUP($B25,'ОТ Гран-При'!$E$4:$I$50,'ОТ Гран-При'!$D$2,0),"-")</f>
        <v>10</v>
      </c>
      <c r="M25" s="18" t="str">
        <f>IFERROR(VLOOKUP($B25,'Кубок Лева'!$E$4:$I$50,'Кубок Лева'!$D$2,0),"-")</f>
        <v>-</v>
      </c>
      <c r="N25" s="10">
        <f>10-COUNTIF(D25:M25,"-")</f>
        <v>5</v>
      </c>
    </row>
    <row r="26" spans="1:14">
      <c r="A26" s="7">
        <v>22</v>
      </c>
      <c r="B26" s="11" t="s">
        <v>41</v>
      </c>
      <c r="C26" s="9">
        <f>IFERROR(LARGE(D26:M26,1),0)+IFERROR(LARGE(D26:M26,2),0)+IFERROR(LARGE(D26:M26,3),0)+IFERROR(LARGE(D26:M26,4),0)+IFERROR(LARGE(D26:M26,5),0)+IFERROR(LARGE(D26:M26,6),0)+IFERROR(LARGE(D26:M26,7),0)</f>
        <v>102</v>
      </c>
      <c r="D26" s="18" t="str">
        <f>IFERROR(VLOOKUP($B26,ТСА!$E$4:$I$52,ТСА!$D$2,0),"-")</f>
        <v>-</v>
      </c>
      <c r="E26" s="18" t="str">
        <f>IFERROR(VLOOKUP($B26,'ТСА Кубок'!$E$4:$I$50,'ТСА Кубок'!$D$2,0),"-")</f>
        <v>-</v>
      </c>
      <c r="F26" s="18">
        <f>IFERROR(VLOOKUP($B26,ФФП.Классика!$E$4:$I$46,ФФП.Классика!$D$2,0),"-")</f>
        <v>37</v>
      </c>
      <c r="G26" s="18">
        <f>IFERROR(VLOOKUP($B26,ФФП.счет!$E$4:$I$54,ФФП.счет!$D$2,0),"-")</f>
        <v>34</v>
      </c>
      <c r="H26" s="18" t="str">
        <f>IFERROR(VLOOKUP($B26,КубокФФП!$E$4:$I$50,КубокФФП!$D$2,0),"-")</f>
        <v>-</v>
      </c>
      <c r="I26" s="18" t="str">
        <f>IFERROR(VLOOKUP($B26,Спартакиада!$E$4:$I$50,Спартакиада!$D$2,0),"-")</f>
        <v>-</v>
      </c>
      <c r="J26" s="18" t="str">
        <f>IFERROR(VLOOKUP($B26,Торпедо!$E$4:$I$50,Торпедо!$D$2,0),"-")</f>
        <v>-</v>
      </c>
      <c r="K26" s="18">
        <f>IFERROR(VLOOKUP(B26,'Гран-При ТнП'!$E$4:$I$50,'Гран-При ТнП'!$D$2,0),"-")</f>
        <v>31</v>
      </c>
      <c r="L26" s="18" t="str">
        <f>IFERROR(VLOOKUP($B26,'ОТ Гран-При'!$E$4:$I$50,'ОТ Гран-При'!$D$2,0),"-")</f>
        <v>-</v>
      </c>
      <c r="M26" s="18" t="str">
        <f>IFERROR(VLOOKUP($B26,'Кубок Лева'!$E$4:$I$50,'Кубок Лева'!$D$2,0),"-")</f>
        <v>-</v>
      </c>
      <c r="N26" s="10">
        <f>10-COUNTIF(D26:M26,"-")</f>
        <v>3</v>
      </c>
    </row>
    <row r="27" spans="1:14">
      <c r="A27" s="7">
        <v>23</v>
      </c>
      <c r="B27" s="11" t="s">
        <v>63</v>
      </c>
      <c r="C27" s="9">
        <f>IFERROR(LARGE(D27:M27,1),0)+IFERROR(LARGE(D27:M27,2),0)+IFERROR(LARGE(D27:M27,3),0)+IFERROR(LARGE(D27:M27,4),0)+IFERROR(LARGE(D27:M27,5),0)+IFERROR(LARGE(D27:M27,6),0)+IFERROR(LARGE(D27:M27,7),0)</f>
        <v>96</v>
      </c>
      <c r="D27" s="18">
        <f>IFERROR(VLOOKUP($B27,ТСА!$E$4:$I$52,ТСА!$D$2,0),"-")</f>
        <v>70</v>
      </c>
      <c r="E27" s="18">
        <f>IFERROR(VLOOKUP($B27,'ТСА Кубок'!$E$4:$I$50,'ТСА Кубок'!$D$2,0),"-")</f>
        <v>26</v>
      </c>
      <c r="F27" s="18" t="str">
        <f>IFERROR(VLOOKUP($B27,ФФП.Классика!$E$4:$I$46,ФФП.Классика!$D$2,0),"-")</f>
        <v>-</v>
      </c>
      <c r="G27" s="18" t="str">
        <f>IFERROR(VLOOKUP($B27,ФФП.счет!$E$4:$I$54,ФФП.счет!$D$2,0),"-")</f>
        <v>-</v>
      </c>
      <c r="H27" s="18" t="str">
        <f>IFERROR(VLOOKUP($B27,КубокФФП!$E$4:$I$50,КубокФФП!$D$2,0),"-")</f>
        <v>-</v>
      </c>
      <c r="I27" s="18" t="str">
        <f>IFERROR(VLOOKUP($B27,Спартакиада!$E$4:$I$50,Спартакиада!$D$2,0),"-")</f>
        <v>-</v>
      </c>
      <c r="J27" s="18" t="str">
        <f>IFERROR(VLOOKUP($B27,Торпедо!$E$4:$I$50,Торпедо!$D$2,0),"-")</f>
        <v>-</v>
      </c>
      <c r="K27" s="18" t="str">
        <f>IFERROR(VLOOKUP(B27,'Гран-При ТнП'!$E$4:$I$50,'Гран-При ТнП'!$D$2,0),"-")</f>
        <v>-</v>
      </c>
      <c r="L27" s="18" t="str">
        <f>IFERROR(VLOOKUP($B27,'ОТ Гран-При'!$E$4:$I$50,'ОТ Гран-При'!$D$2,0),"-")</f>
        <v>-</v>
      </c>
      <c r="M27" s="18" t="str">
        <f>IFERROR(VLOOKUP($B27,'Кубок Лева'!$E$4:$I$50,'Кубок Лева'!$D$2,0),"-")</f>
        <v>-</v>
      </c>
      <c r="N27" s="10">
        <f>10-COUNTIF(D27:M27,"-")</f>
        <v>2</v>
      </c>
    </row>
    <row r="28" spans="1:14">
      <c r="A28" s="7">
        <v>24</v>
      </c>
      <c r="B28" s="11" t="s">
        <v>244</v>
      </c>
      <c r="C28" s="9">
        <f>IFERROR(LARGE(D28:M28,1),0)+IFERROR(LARGE(D28:M28,2),0)+IFERROR(LARGE(D28:M28,3),0)+IFERROR(LARGE(D28:M28,4),0)+IFERROR(LARGE(D28:M28,5),0)+IFERROR(LARGE(D28:M28,6),0)+IFERROR(LARGE(D28:M28,7),0)</f>
        <v>87</v>
      </c>
      <c r="D28" s="18" t="str">
        <f>IFERROR(VLOOKUP($B28,ТСА!$E$4:$I$52,ТСА!$D$2,0),"-")</f>
        <v>-</v>
      </c>
      <c r="E28" s="18" t="str">
        <f>IFERROR(VLOOKUP($B28,'ТСА Кубок'!$E$4:$I$50,'ТСА Кубок'!$D$2,0),"-")</f>
        <v>-</v>
      </c>
      <c r="F28" s="18" t="str">
        <f>IFERROR(VLOOKUP($B28,ФФП.Классика!$E$4:$I$46,ФФП.Классика!$D$2,0),"-")</f>
        <v>-</v>
      </c>
      <c r="G28" s="18" t="str">
        <f>IFERROR(VLOOKUP($B28,ФФП.счет!$E$4:$I$54,ФФП.счет!$D$2,0),"-")</f>
        <v>-</v>
      </c>
      <c r="H28" s="18" t="str">
        <f>IFERROR(VLOOKUP($B28,КубокФФП!$E$4:$I$50,КубокФФП!$D$2,0),"-")</f>
        <v>-</v>
      </c>
      <c r="I28" s="18">
        <f>IFERROR(VLOOKUP($B28,Спартакиада!$E$4:$I$50,Спартакиада!$D$2,0),"-")</f>
        <v>87</v>
      </c>
      <c r="J28" s="18" t="str">
        <f>IFERROR(VLOOKUP($B28,Торпедо!$E$4:$I$50,Торпедо!$D$2,0),"-")</f>
        <v>-</v>
      </c>
      <c r="K28" s="18" t="str">
        <f>IFERROR(VLOOKUP(B28,'Гран-При ТнП'!$E$4:$I$50,'Гран-При ТнП'!$D$2,0),"-")</f>
        <v>-</v>
      </c>
      <c r="L28" s="18" t="str">
        <f>IFERROR(VLOOKUP($B28,'ОТ Гран-При'!$E$4:$I$50,'ОТ Гран-При'!$D$2,0),"-")</f>
        <v>-</v>
      </c>
      <c r="M28" s="18" t="str">
        <f>IFERROR(VLOOKUP($B28,'Кубок Лева'!$E$4:$I$50,'Кубок Лева'!$D$2,0),"-")</f>
        <v>-</v>
      </c>
      <c r="N28" s="10">
        <f>10-COUNTIF(D28:M28,"-")</f>
        <v>1</v>
      </c>
    </row>
    <row r="29" spans="1:14">
      <c r="A29" s="7">
        <v>25</v>
      </c>
      <c r="B29" s="11" t="s">
        <v>47</v>
      </c>
      <c r="C29" s="9">
        <f>IFERROR(LARGE(D29:M29,1),0)+IFERROR(LARGE(D29:M29,2),0)+IFERROR(LARGE(D29:M29,3),0)+IFERROR(LARGE(D29:M29,4),0)+IFERROR(LARGE(D29:M29,5),0)+IFERROR(LARGE(D29:M29,6),0)+IFERROR(LARGE(D29:M29,7),0)</f>
        <v>85</v>
      </c>
      <c r="D29" s="18" t="str">
        <f>IFERROR(VLOOKUP($B29,ТСА!$E$4:$I$52,ТСА!$D$2,0),"-")</f>
        <v>-</v>
      </c>
      <c r="E29" s="18" t="str">
        <f>IFERROR(VLOOKUP($B29,'ТСА Кубок'!$E$4:$I$50,'ТСА Кубок'!$D$2,0),"-")</f>
        <v>-</v>
      </c>
      <c r="F29" s="18" t="str">
        <f>IFERROR(VLOOKUP($B29,ФФП.Классика!$E$4:$I$46,ФФП.Классика!$D$2,0),"-")</f>
        <v>-</v>
      </c>
      <c r="G29" s="18" t="str">
        <f>IFERROR(VLOOKUP($B29,ФФП.счет!$E$4:$I$54,ФФП.счет!$D$2,0),"-")</f>
        <v>-</v>
      </c>
      <c r="H29" s="18" t="str">
        <f>IFERROR(VLOOKUP($B29,КубокФФП!$E$4:$I$50,КубокФФП!$D$2,0),"-")</f>
        <v>-</v>
      </c>
      <c r="I29" s="18" t="str">
        <f>IFERROR(VLOOKUP($B29,Спартакиада!$E$4:$I$50,Спартакиада!$D$2,0),"-")</f>
        <v>-</v>
      </c>
      <c r="J29" s="18" t="str">
        <f>IFERROR(VLOOKUP($B29,Торпедо!$E$4:$I$50,Торпедо!$D$2,0),"-")</f>
        <v>-</v>
      </c>
      <c r="K29" s="18">
        <f>IFERROR(VLOOKUP(B29,'Гран-При ТнП'!$E$4:$I$50,'Гран-При ТнП'!$D$2,0),"-")</f>
        <v>85</v>
      </c>
      <c r="L29" s="18" t="str">
        <f>IFERROR(VLOOKUP($B29,'ОТ Гран-При'!$E$4:$I$50,'ОТ Гран-При'!$D$2,0),"-")</f>
        <v>-</v>
      </c>
      <c r="M29" s="18" t="str">
        <f>IFERROR(VLOOKUP($B29,'Кубок Лева'!$E$4:$I$50,'Кубок Лева'!$D$2,0),"-")</f>
        <v>-</v>
      </c>
      <c r="N29" s="10">
        <f>10-COUNTIF(D29:M29,"-")</f>
        <v>1</v>
      </c>
    </row>
    <row r="30" spans="1:14">
      <c r="A30" s="7">
        <v>26</v>
      </c>
      <c r="B30" s="8" t="s">
        <v>4</v>
      </c>
      <c r="C30" s="9">
        <f>IFERROR(LARGE(D30:M30,1),0)+IFERROR(LARGE(D30:M30,2),0)+IFERROR(LARGE(D30:M30,3),0)+IFERROR(LARGE(D30:M30,4),0)+IFERROR(LARGE(D30:M30,5),0)+IFERROR(LARGE(D30:M30,6),0)+IFERROR(LARGE(D30:M30,7),0)</f>
        <v>85</v>
      </c>
      <c r="D30" s="18">
        <f>IFERROR(VLOOKUP($B30,ТСА!$E$4:$I$52,ТСА!$D$2,0),"-")</f>
        <v>12</v>
      </c>
      <c r="E30" s="18">
        <f>IFERROR(VLOOKUP($B30,'ТСА Кубок'!$E$4:$I$50,'ТСА Кубок'!$D$2,0),"-")</f>
        <v>26</v>
      </c>
      <c r="F30" s="18" t="str">
        <f>IFERROR(VLOOKUP($B30,ФФП.Классика!$E$4:$I$46,ФФП.Классика!$D$2,0),"-")</f>
        <v>-</v>
      </c>
      <c r="G30" s="18" t="str">
        <f>IFERROR(VLOOKUP($B30,ФФП.счет!$E$4:$I$54,ФФП.счет!$D$2,0),"-")</f>
        <v>-</v>
      </c>
      <c r="H30" s="18" t="str">
        <f>IFERROR(VLOOKUP($B30,КубокФФП!$E$4:$I$50,КубокФФП!$D$2,0),"-")</f>
        <v>-</v>
      </c>
      <c r="I30" s="18">
        <f>IFERROR(VLOOKUP($B30,Спартакиада!$E$4:$I$50,Спартакиада!$D$2,0),"-")</f>
        <v>10</v>
      </c>
      <c r="J30" s="18" t="str">
        <f>IFERROR(VLOOKUP($B30,Торпедо!$E$4:$I$50,Торпедо!$D$2,0),"-")</f>
        <v>-</v>
      </c>
      <c r="K30" s="18">
        <f>IFERROR(VLOOKUP(B30,'Гран-При ТнП'!$E$4:$I$50,'Гран-При ТнП'!$D$2,0),"-")</f>
        <v>4</v>
      </c>
      <c r="L30" s="18" t="str">
        <f>IFERROR(VLOOKUP($B30,'ОТ Гран-При'!$E$4:$I$50,'ОТ Гран-При'!$D$2,0),"-")</f>
        <v>-</v>
      </c>
      <c r="M30" s="18">
        <f>IFERROR(VLOOKUP($B30,'Кубок Лева'!$E$4:$I$50,'Кубок Лева'!$D$2,0),"-")</f>
        <v>33</v>
      </c>
      <c r="N30" s="10">
        <f>10-COUNTIF(D30:M30,"-")</f>
        <v>5</v>
      </c>
    </row>
    <row r="31" spans="1:14">
      <c r="A31" s="7">
        <v>27</v>
      </c>
      <c r="B31" s="11" t="s">
        <v>48</v>
      </c>
      <c r="C31" s="9">
        <f>IFERROR(LARGE(D31:M31,1),0)+IFERROR(LARGE(D31:M31,2),0)+IFERROR(LARGE(D31:M31,3),0)+IFERROR(LARGE(D31:M31,4),0)+IFERROR(LARGE(D31:M31,5),0)+IFERROR(LARGE(D31:M31,6),0)+IFERROR(LARGE(D31:M31,7),0)</f>
        <v>79</v>
      </c>
      <c r="D31" s="18" t="str">
        <f>IFERROR(VLOOKUP($B31,ТСА!$E$4:$I$52,ТСА!$D$2,0),"-")</f>
        <v>-</v>
      </c>
      <c r="E31" s="18" t="str">
        <f>IFERROR(VLOOKUP($B31,'ТСА Кубок'!$E$4:$I$50,'ТСА Кубок'!$D$2,0),"-")</f>
        <v>-</v>
      </c>
      <c r="F31" s="18" t="str">
        <f>IFERROR(VLOOKUP($B31,ФФП.Классика!$E$4:$I$46,ФФП.Классика!$D$2,0),"-")</f>
        <v>-</v>
      </c>
      <c r="G31" s="18" t="str">
        <f>IFERROR(VLOOKUP($B31,ФФП.счет!$E$4:$I$54,ФФП.счет!$D$2,0),"-")</f>
        <v>-</v>
      </c>
      <c r="H31" s="18" t="str">
        <f>IFERROR(VLOOKUP($B31,КубокФФП!$E$4:$I$50,КубокФФП!$D$2,0),"-")</f>
        <v>-</v>
      </c>
      <c r="I31" s="18" t="str">
        <f>IFERROR(VLOOKUP($B31,Спартакиада!$E$4:$I$50,Спартакиада!$D$2,0),"-")</f>
        <v>-</v>
      </c>
      <c r="J31" s="18" t="str">
        <f>IFERROR(VLOOKUP($B31,Торпедо!$E$4:$I$50,Торпедо!$D$2,0),"-")</f>
        <v>-</v>
      </c>
      <c r="K31" s="18">
        <f>IFERROR(VLOOKUP(B31,'Гран-При ТнП'!$E$4:$I$50,'Гран-При ТнП'!$D$2,0),"-")</f>
        <v>79</v>
      </c>
      <c r="L31" s="18" t="str">
        <f>IFERROR(VLOOKUP($B31,'ОТ Гран-При'!$E$4:$I$50,'ОТ Гран-При'!$D$2,0),"-")</f>
        <v>-</v>
      </c>
      <c r="M31" s="18" t="str">
        <f>IFERROR(VLOOKUP($B31,'Кубок Лева'!$E$4:$I$50,'Кубок Лева'!$D$2,0),"-")</f>
        <v>-</v>
      </c>
      <c r="N31" s="10">
        <f>10-COUNTIF(D31:M31,"-")</f>
        <v>1</v>
      </c>
    </row>
    <row r="32" spans="1:14">
      <c r="A32" s="7">
        <v>28</v>
      </c>
      <c r="B32" s="11" t="s">
        <v>69</v>
      </c>
      <c r="C32" s="9">
        <f>IFERROR(LARGE(D32:M32,1),0)+IFERROR(LARGE(D32:M32,2),0)+IFERROR(LARGE(D32:M32,3),0)+IFERROR(LARGE(D32:M32,4),0)+IFERROR(LARGE(D32:M32,5),0)+IFERROR(LARGE(D32:M32,6),0)+IFERROR(LARGE(D32:M32,7),0)</f>
        <v>73</v>
      </c>
      <c r="D32" s="18" t="str">
        <f>IFERROR(VLOOKUP($B32,ТСА!$E$4:$I$52,ТСА!$D$2,0),"-")</f>
        <v>-</v>
      </c>
      <c r="E32" s="18" t="str">
        <f>IFERROR(VLOOKUP($B32,'ТСА Кубок'!$E$4:$I$50,'ТСА Кубок'!$D$2,0),"-")</f>
        <v>-</v>
      </c>
      <c r="F32" s="18">
        <f>IFERROR(VLOOKUP($B32,ФФП.Классика!$E$4:$I$46,ФФП.Классика!$D$2,0),"-")</f>
        <v>4</v>
      </c>
      <c r="G32" s="18">
        <f>IFERROR(VLOOKUP($B32,ФФП.счет!$E$4:$I$54,ФФП.счет!$D$2,0),"-")</f>
        <v>25</v>
      </c>
      <c r="H32" s="18" t="str">
        <f>IFERROR(VLOOKUP($B32,КубокФФП!$E$4:$I$50,КубокФФП!$D$2,0),"-")</f>
        <v>-</v>
      </c>
      <c r="I32" s="18">
        <f>IFERROR(VLOOKUP($B32,Спартакиада!$E$4:$I$50,Спартакиада!$D$2,0),"-")</f>
        <v>44</v>
      </c>
      <c r="J32" s="18" t="str">
        <f>IFERROR(VLOOKUP($B32,Торпедо!$E$4:$I$50,Торпедо!$D$2,0),"-")</f>
        <v>-</v>
      </c>
      <c r="K32" s="18" t="str">
        <f>IFERROR(VLOOKUP(B32,'Гран-При ТнП'!$E$4:$I$50,'Гран-При ТнП'!$D$2,0),"-")</f>
        <v>-</v>
      </c>
      <c r="L32" s="18" t="str">
        <f>IFERROR(VLOOKUP($B32,'ОТ Гран-При'!$E$4:$I$50,'ОТ Гран-При'!$D$2,0),"-")</f>
        <v>-</v>
      </c>
      <c r="M32" s="18" t="str">
        <f>IFERROR(VLOOKUP($B32,'Кубок Лева'!$E$4:$I$50,'Кубок Лева'!$D$2,0),"-")</f>
        <v>-</v>
      </c>
      <c r="N32" s="10">
        <f>10-COUNTIF(D32:M32,"-")</f>
        <v>3</v>
      </c>
    </row>
    <row r="33" spans="1:14">
      <c r="A33" s="7">
        <v>29</v>
      </c>
      <c r="B33" s="11" t="s">
        <v>42</v>
      </c>
      <c r="C33" s="9">
        <f>IFERROR(LARGE(D33:M33,1),0)+IFERROR(LARGE(D33:M33,2),0)+IFERROR(LARGE(D33:M33,3),0)+IFERROR(LARGE(D33:M33,4),0)+IFERROR(LARGE(D33:M33,5),0)+IFERROR(LARGE(D33:M33,6),0)+IFERROR(LARGE(D33:M33,7),0)</f>
        <v>73</v>
      </c>
      <c r="D33" s="18" t="str">
        <f>IFERROR(VLOOKUP($B33,ТСА!$E$4:$I$52,ТСА!$D$2,0),"-")</f>
        <v>-</v>
      </c>
      <c r="E33" s="18" t="str">
        <f>IFERROR(VLOOKUP($B33,'ТСА Кубок'!$E$4:$I$50,'ТСА Кубок'!$D$2,0),"-")</f>
        <v>-</v>
      </c>
      <c r="F33" s="18" t="str">
        <f>IFERROR(VLOOKUP($B33,ФФП.Классика!$E$4:$I$46,ФФП.Классика!$D$2,0),"-")</f>
        <v>-</v>
      </c>
      <c r="G33" s="18" t="str">
        <f>IFERROR(VLOOKUP($B33,ФФП.счет!$E$4:$I$54,ФФП.счет!$D$2,0),"-")</f>
        <v>-</v>
      </c>
      <c r="H33" s="18" t="str">
        <f>IFERROR(VLOOKUP($B33,КубокФФП!$E$4:$I$50,КубокФФП!$D$2,0),"-")</f>
        <v>-</v>
      </c>
      <c r="I33" s="18" t="str">
        <f>IFERROR(VLOOKUP($B33,Спартакиада!$E$4:$I$50,Спартакиада!$D$2,0),"-")</f>
        <v>-</v>
      </c>
      <c r="J33" s="18" t="str">
        <f>IFERROR(VLOOKUP($B33,Торпедо!$E$4:$I$50,Торпедо!$D$2,0),"-")</f>
        <v>-</v>
      </c>
      <c r="K33" s="18">
        <f>IFERROR(VLOOKUP(B33,'Гран-При ТнП'!$E$4:$I$50,'Гран-При ТнП'!$D$2,0),"-")</f>
        <v>73</v>
      </c>
      <c r="L33" s="18" t="str">
        <f>IFERROR(VLOOKUP($B33,'ОТ Гран-При'!$E$4:$I$50,'ОТ Гран-При'!$D$2,0),"-")</f>
        <v>-</v>
      </c>
      <c r="M33" s="18" t="str">
        <f>IFERROR(VLOOKUP($B33,'Кубок Лева'!$E$4:$I$50,'Кубок Лева'!$D$2,0),"-")</f>
        <v>-</v>
      </c>
      <c r="N33" s="10">
        <f>10-COUNTIF(D33:M33,"-")</f>
        <v>1</v>
      </c>
    </row>
    <row r="34" spans="1:14">
      <c r="A34" s="7">
        <v>30</v>
      </c>
      <c r="B34" s="11" t="s">
        <v>223</v>
      </c>
      <c r="C34" s="9">
        <f>IFERROR(LARGE(D34:M34,1),0)+IFERROR(LARGE(D34:M34,2),0)+IFERROR(LARGE(D34:M34,3),0)+IFERROR(LARGE(D34:M34,4),0)+IFERROR(LARGE(D34:M34,5),0)+IFERROR(LARGE(D34:M34,6),0)+IFERROR(LARGE(D34:M34,7),0)</f>
        <v>71</v>
      </c>
      <c r="D34" s="18" t="str">
        <f>IFERROR(VLOOKUP($B34,ТСА!$E$4:$I$52,ТСА!$D$2,0),"-")</f>
        <v>-</v>
      </c>
      <c r="E34" s="18" t="str">
        <f>IFERROR(VLOOKUP($B34,'ТСА Кубок'!$E$4:$I$50,'ТСА Кубок'!$D$2,0),"-")</f>
        <v>-</v>
      </c>
      <c r="F34" s="18">
        <f>IFERROR(VLOOKUP($B34,ФФП.Классика!$E$4:$I$46,ФФП.Классика!$D$2,0),"-")</f>
        <v>41</v>
      </c>
      <c r="G34" s="18">
        <f>IFERROR(VLOOKUP($B34,ФФП.счет!$E$4:$I$54,ФФП.счет!$D$2,0),"-")</f>
        <v>11</v>
      </c>
      <c r="H34" s="18" t="str">
        <f>IFERROR(VLOOKUP($B34,КубокФФП!$E$4:$I$50,КубокФФП!$D$2,0),"-")</f>
        <v>-</v>
      </c>
      <c r="I34" s="18">
        <f>IFERROR(VLOOKUP($B34,Спартакиада!$E$4:$I$50,Спартакиада!$D$2,0),"-")</f>
        <v>19</v>
      </c>
      <c r="J34" s="18" t="str">
        <f>IFERROR(VLOOKUP($B34,Торпедо!$E$4:$I$50,Торпедо!$D$2,0),"-")</f>
        <v>-</v>
      </c>
      <c r="K34" s="18" t="str">
        <f>IFERROR(VLOOKUP(B34,'Гран-При ТнП'!$E$4:$I$50,'Гран-При ТнП'!$D$2,0),"-")</f>
        <v>-</v>
      </c>
      <c r="L34" s="18" t="str">
        <f>IFERROR(VLOOKUP($B34,'ОТ Гран-При'!$E$4:$I$50,'ОТ Гран-При'!$D$2,0),"-")</f>
        <v>-</v>
      </c>
      <c r="M34" s="18" t="str">
        <f>IFERROR(VLOOKUP($B34,'Кубок Лева'!$E$4:$I$50,'Кубок Лева'!$D$2,0),"-")</f>
        <v>-</v>
      </c>
      <c r="N34" s="10">
        <f>10-COUNTIF(D34:M34,"-")</f>
        <v>3</v>
      </c>
    </row>
    <row r="35" spans="1:14">
      <c r="A35" s="7">
        <v>31</v>
      </c>
      <c r="B35" s="11" t="s">
        <v>227</v>
      </c>
      <c r="C35" s="9">
        <f>IFERROR(LARGE(D35:M35,1),0)+IFERROR(LARGE(D35:M35,2),0)+IFERROR(LARGE(D35:M35,3),0)+IFERROR(LARGE(D35:M35,4),0)+IFERROR(LARGE(D35:M35,5),0)+IFERROR(LARGE(D35:M35,6),0)+IFERROR(LARGE(D35:M35,7),0)</f>
        <v>70</v>
      </c>
      <c r="D35" s="18" t="str">
        <f>IFERROR(VLOOKUP($B35,ТСА!$E$4:$I$52,ТСА!$D$2,0),"-")</f>
        <v>-</v>
      </c>
      <c r="E35" s="18" t="str">
        <f>IFERROR(VLOOKUP($B35,'ТСА Кубок'!$E$4:$I$50,'ТСА Кубок'!$D$2,0),"-")</f>
        <v>-</v>
      </c>
      <c r="F35" s="18" t="str">
        <f>IFERROR(VLOOKUP($B35,ФФП.Классика!$E$4:$I$46,ФФП.Классика!$D$2,0),"-")</f>
        <v>-</v>
      </c>
      <c r="G35" s="18">
        <f>IFERROR(VLOOKUP($B35,ФФП.счет!$E$4:$I$54,ФФП.счет!$D$2,0),"-")</f>
        <v>67</v>
      </c>
      <c r="H35" s="18" t="str">
        <f>IFERROR(VLOOKUP($B35,КубокФФП!$E$4:$I$50,КубокФФП!$D$2,0),"-")</f>
        <v>-</v>
      </c>
      <c r="I35" s="18" t="str">
        <f>IFERROR(VLOOKUP($B35,Спартакиада!$E$4:$I$50,Спартакиада!$D$2,0),"-")</f>
        <v>-</v>
      </c>
      <c r="J35" s="18" t="str">
        <f>IFERROR(VLOOKUP($B35,Торпедо!$E$4:$I$50,Торпедо!$D$2,0),"-")</f>
        <v>-</v>
      </c>
      <c r="K35" s="18" t="str">
        <f>IFERROR(VLOOKUP(B35,'Гран-При ТнП'!$E$4:$I$50,'Гран-При ТнП'!$D$2,0),"-")</f>
        <v>-</v>
      </c>
      <c r="L35" s="18">
        <f>IFERROR(VLOOKUP($B35,'ОТ Гран-При'!$E$4:$I$50,'ОТ Гран-При'!$D$2,0),"-")</f>
        <v>3</v>
      </c>
      <c r="M35" s="18" t="str">
        <f>IFERROR(VLOOKUP($B35,'Кубок Лева'!$E$4:$I$50,'Кубок Лева'!$D$2,0),"-")</f>
        <v>-</v>
      </c>
      <c r="N35" s="10">
        <f>10-COUNTIF(D35:M35,"-")</f>
        <v>2</v>
      </c>
    </row>
    <row r="36" spans="1:14">
      <c r="A36" s="7">
        <v>32</v>
      </c>
      <c r="B36" s="11" t="s">
        <v>77</v>
      </c>
      <c r="C36" s="9">
        <f>IFERROR(LARGE(D36:M36,1),0)+IFERROR(LARGE(D36:M36,2),0)+IFERROR(LARGE(D36:M36,3),0)+IFERROR(LARGE(D36:M36,4),0)+IFERROR(LARGE(D36:M36,5),0)+IFERROR(LARGE(D36:M36,6),0)+IFERROR(LARGE(D36:M36,7),0)</f>
        <v>65</v>
      </c>
      <c r="D36" s="18">
        <f>IFERROR(VLOOKUP($B36,ТСА!$E$4:$I$52,ТСА!$D$2,0),"-")</f>
        <v>26</v>
      </c>
      <c r="E36" s="18">
        <f>IFERROR(VLOOKUP($B36,'ТСА Кубок'!$E$4:$I$50,'ТСА Кубок'!$D$2,0),"-")</f>
        <v>17</v>
      </c>
      <c r="F36" s="18" t="str">
        <f>IFERROR(VLOOKUP($B36,ФФП.Классика!$E$4:$I$46,ФФП.Классика!$D$2,0),"-")</f>
        <v>-</v>
      </c>
      <c r="G36" s="18" t="str">
        <f>IFERROR(VLOOKUP($B36,ФФП.счет!$E$4:$I$54,ФФП.счет!$D$2,0),"-")</f>
        <v>-</v>
      </c>
      <c r="H36" s="18" t="str">
        <f>IFERROR(VLOOKUP($B36,КубокФФП!$E$4:$I$50,КубокФФП!$D$2,0),"-")</f>
        <v>-</v>
      </c>
      <c r="I36" s="18" t="str">
        <f>IFERROR(VLOOKUP($B36,Спартакиада!$E$4:$I$50,Спартакиада!$D$2,0),"-")</f>
        <v>-</v>
      </c>
      <c r="J36" s="18" t="str">
        <f>IFERROR(VLOOKUP($B36,Торпедо!$E$4:$I$50,Торпедо!$D$2,0),"-")</f>
        <v>-</v>
      </c>
      <c r="K36" s="18">
        <f>IFERROR(VLOOKUP(B36,'Гран-При ТнП'!$E$4:$I$50,'Гран-При ТнП'!$D$2,0),"-")</f>
        <v>22</v>
      </c>
      <c r="L36" s="18" t="str">
        <f>IFERROR(VLOOKUP($B36,'ОТ Гран-При'!$E$4:$I$50,'ОТ Гран-При'!$D$2,0),"-")</f>
        <v>-</v>
      </c>
      <c r="M36" s="18" t="str">
        <f>IFERROR(VLOOKUP($B36,'Кубок Лева'!$E$4:$I$50,'Кубок Лева'!$D$2,0),"-")</f>
        <v>-</v>
      </c>
      <c r="N36" s="10">
        <f>10-COUNTIF(D36:M36,"-")</f>
        <v>3</v>
      </c>
    </row>
    <row r="37" spans="1:14">
      <c r="A37" s="7">
        <v>33</v>
      </c>
      <c r="B37" s="11" t="s">
        <v>55</v>
      </c>
      <c r="C37" s="9">
        <f>IFERROR(LARGE(D37:M37,1),0)+IFERROR(LARGE(D37:M37,2),0)+IFERROR(LARGE(D37:M37,3),0)+IFERROR(LARGE(D37:M37,4),0)+IFERROR(LARGE(D37:M37,5),0)+IFERROR(LARGE(D37:M37,6),0)+IFERROR(LARGE(D37:M37,7),0)</f>
        <v>64</v>
      </c>
      <c r="D37" s="18">
        <f>IFERROR(VLOOKUP($B37,ТСА!$E$4:$I$52,ТСА!$D$2,0),"-")</f>
        <v>23</v>
      </c>
      <c r="E37" s="18">
        <f>IFERROR(VLOOKUP($B37,'ТСА Кубок'!$E$4:$I$50,'ТСА Кубок'!$D$2,0),"-")</f>
        <v>17</v>
      </c>
      <c r="F37" s="18">
        <f>IFERROR(VLOOKUP($B37,ФФП.Классика!$E$4:$I$46,ФФП.Классика!$D$2,0),"-")</f>
        <v>10</v>
      </c>
      <c r="G37" s="18">
        <f>IFERROR(VLOOKUP($B37,ФФП.счет!$E$4:$I$54,ФФП.счет!$D$2,0),"-")</f>
        <v>2</v>
      </c>
      <c r="H37" s="18" t="str">
        <f>IFERROR(VLOOKUP($B37,КубокФФП!$E$4:$I$50,КубокФФП!$D$2,0),"-")</f>
        <v>-</v>
      </c>
      <c r="I37" s="18">
        <f>IFERROR(VLOOKUP($B37,Спартакиада!$E$4:$I$50,Спартакиада!$D$2,0),"-")</f>
        <v>10</v>
      </c>
      <c r="J37" s="18" t="str">
        <f>IFERROR(VLOOKUP($B37,Торпедо!$E$4:$I$50,Торпедо!$D$2,0),"-")</f>
        <v>-</v>
      </c>
      <c r="K37" s="18" t="str">
        <f>IFERROR(VLOOKUP(B37,'Гран-При ТнП'!$E$4:$I$50,'Гран-При ТнП'!$D$2,0),"-")</f>
        <v>-</v>
      </c>
      <c r="L37" s="18" t="str">
        <f>IFERROR(VLOOKUP($B37,'ОТ Гран-При'!$E$4:$I$50,'ОТ Гран-При'!$D$2,0),"-")</f>
        <v>-</v>
      </c>
      <c r="M37" s="18">
        <f>IFERROR(VLOOKUP($B37,'Кубок Лева'!$E$4:$I$50,'Кубок Лева'!$D$2,0),"-")</f>
        <v>2</v>
      </c>
      <c r="N37" s="10">
        <f>10-COUNTIF(D37:M37,"-")</f>
        <v>6</v>
      </c>
    </row>
    <row r="38" spans="1:14">
      <c r="A38" s="7">
        <v>34</v>
      </c>
      <c r="B38" s="11" t="s">
        <v>80</v>
      </c>
      <c r="C38" s="9">
        <f>IFERROR(LARGE(D38:M38,1),0)+IFERROR(LARGE(D38:M38,2),0)+IFERROR(LARGE(D38:M38,3),0)+IFERROR(LARGE(D38:M38,4),0)+IFERROR(LARGE(D38:M38,5),0)+IFERROR(LARGE(D38:M38,6),0)+IFERROR(LARGE(D38:M38,7),0)</f>
        <v>62</v>
      </c>
      <c r="D38" s="18">
        <f>IFERROR(VLOOKUP($B38,ТСА!$E$4:$I$52,ТСА!$D$2,0),"-")</f>
        <v>23</v>
      </c>
      <c r="E38" s="18">
        <f>IFERROR(VLOOKUP($B38,'ТСА Кубок'!$E$4:$I$50,'ТСА Кубок'!$D$2,0),"-")</f>
        <v>34</v>
      </c>
      <c r="F38" s="18" t="str">
        <f>IFERROR(VLOOKUP($B38,ФФП.Классика!$E$4:$I$46,ФФП.Классика!$D$2,0),"-")</f>
        <v>-</v>
      </c>
      <c r="G38" s="18" t="str">
        <f>IFERROR(VLOOKUP($B38,ФФП.счет!$E$4:$I$54,ФФП.счет!$D$2,0),"-")</f>
        <v>-</v>
      </c>
      <c r="H38" s="18" t="str">
        <f>IFERROR(VLOOKUP($B38,КубокФФП!$E$4:$I$50,КубокФФП!$D$2,0),"-")</f>
        <v>-</v>
      </c>
      <c r="I38" s="18" t="str">
        <f>IFERROR(VLOOKUP($B38,Спартакиада!$E$4:$I$50,Спартакиада!$D$2,0),"-")</f>
        <v>-</v>
      </c>
      <c r="J38" s="18" t="str">
        <f>IFERROR(VLOOKUP($B38,Торпедо!$E$4:$I$50,Торпедо!$D$2,0),"-")</f>
        <v>-</v>
      </c>
      <c r="K38" s="18" t="str">
        <f>IFERROR(VLOOKUP(B38,'Гран-При ТнП'!$E$4:$I$50,'Гран-При ТнП'!$D$2,0),"-")</f>
        <v>-</v>
      </c>
      <c r="L38" s="18">
        <f>IFERROR(VLOOKUP($B38,'ОТ Гран-При'!$E$4:$I$50,'ОТ Гран-При'!$D$2,0),"-")</f>
        <v>5</v>
      </c>
      <c r="M38" s="18" t="str">
        <f>IFERROR(VLOOKUP($B38,'Кубок Лева'!$E$4:$I$50,'Кубок Лева'!$D$2,0),"-")</f>
        <v>-</v>
      </c>
      <c r="N38" s="10">
        <f>10-COUNTIF(D38:M38,"-")</f>
        <v>3</v>
      </c>
    </row>
    <row r="39" spans="1:14">
      <c r="A39" s="7">
        <v>35</v>
      </c>
      <c r="B39" s="11" t="s">
        <v>72</v>
      </c>
      <c r="C39" s="9">
        <f>IFERROR(LARGE(D39:M39,1),0)+IFERROR(LARGE(D39:M39,2),0)+IFERROR(LARGE(D39:M39,3),0)+IFERROR(LARGE(D39:M39,4),0)+IFERROR(LARGE(D39:M39,5),0)+IFERROR(LARGE(D39:M39,6),0)+IFERROR(LARGE(D39:M39,7),0)</f>
        <v>62</v>
      </c>
      <c r="D39" s="18">
        <f>IFERROR(VLOOKUP($B39,ТСА!$E$4:$I$52,ТСА!$D$2,0),"-")</f>
        <v>45</v>
      </c>
      <c r="E39" s="18">
        <f>IFERROR(VLOOKUP($B39,'ТСА Кубок'!$E$4:$I$50,'ТСА Кубок'!$D$2,0),"-")</f>
        <v>17</v>
      </c>
      <c r="F39" s="18" t="str">
        <f>IFERROR(VLOOKUP($B39,ФФП.Классика!$E$4:$I$46,ФФП.Классика!$D$2,0),"-")</f>
        <v>-</v>
      </c>
      <c r="G39" s="18" t="str">
        <f>IFERROR(VLOOKUP($B39,ФФП.счет!$E$4:$I$54,ФФП.счет!$D$2,0),"-")</f>
        <v>-</v>
      </c>
      <c r="H39" s="18" t="str">
        <f>IFERROR(VLOOKUP($B39,КубокФФП!$E$4:$I$50,КубокФФП!$D$2,0),"-")</f>
        <v>-</v>
      </c>
      <c r="I39" s="18" t="str">
        <f>IFERROR(VLOOKUP($B39,Спартакиада!$E$4:$I$50,Спартакиада!$D$2,0),"-")</f>
        <v>-</v>
      </c>
      <c r="J39" s="18" t="str">
        <f>IFERROR(VLOOKUP($B39,Торпедо!$E$4:$I$50,Торпедо!$D$2,0),"-")</f>
        <v>-</v>
      </c>
      <c r="K39" s="18" t="str">
        <f>IFERROR(VLOOKUP(B39,'Гран-При ТнП'!$E$4:$I$50,'Гран-При ТнП'!$D$2,0),"-")</f>
        <v>-</v>
      </c>
      <c r="L39" s="18" t="str">
        <f>IFERROR(VLOOKUP($B39,'ОТ Гран-При'!$E$4:$I$50,'ОТ Гран-При'!$D$2,0),"-")</f>
        <v>-</v>
      </c>
      <c r="M39" s="18" t="str">
        <f>IFERROR(VLOOKUP($B39,'Кубок Лева'!$E$4:$I$50,'Кубок Лева'!$D$2,0),"-")</f>
        <v>-</v>
      </c>
      <c r="N39" s="10">
        <f>10-COUNTIF(D39:M39,"-")</f>
        <v>2</v>
      </c>
    </row>
    <row r="40" spans="1:14">
      <c r="A40" s="7">
        <v>36</v>
      </c>
      <c r="B40" s="11" t="s">
        <v>228</v>
      </c>
      <c r="C40" s="9">
        <f>IFERROR(LARGE(D40:M40,1),0)+IFERROR(LARGE(D40:M40,2),0)+IFERROR(LARGE(D40:M40,3),0)+IFERROR(LARGE(D40:M40,4),0)+IFERROR(LARGE(D40:M40,5),0)+IFERROR(LARGE(D40:M40,6),0)+IFERROR(LARGE(D40:M40,7),0)</f>
        <v>62</v>
      </c>
      <c r="D40" s="18">
        <f>IFERROR(VLOOKUP($B40,ТСА!$E$4:$I$52,ТСА!$D$2,0),"-")</f>
        <v>38</v>
      </c>
      <c r="E40" s="18">
        <f>IFERROR(VLOOKUP($B40,'ТСА Кубок'!$E$4:$I$50,'ТСА Кубок'!$D$2,0),"-")</f>
        <v>17</v>
      </c>
      <c r="F40" s="18" t="str">
        <f>IFERROR(VLOOKUP($B40,ФФП.Классика!$E$4:$I$46,ФФП.Классика!$D$2,0),"-")</f>
        <v>-</v>
      </c>
      <c r="G40" s="18" t="str">
        <f>IFERROR(VLOOKUP($B40,ФФП.счет!$E$4:$I$54,ФФП.счет!$D$2,0),"-")</f>
        <v>-</v>
      </c>
      <c r="H40" s="18" t="str">
        <f>IFERROR(VLOOKUP($B40,КубокФФП!$E$4:$I$50,КубокФФП!$D$2,0),"-")</f>
        <v>-</v>
      </c>
      <c r="I40" s="18" t="str">
        <f>IFERROR(VLOOKUP($B40,Спартакиада!$E$4:$I$50,Спартакиада!$D$2,0),"-")</f>
        <v>-</v>
      </c>
      <c r="J40" s="18" t="str">
        <f>IFERROR(VLOOKUP($B40,Торпедо!$E$4:$I$50,Торпедо!$D$2,0),"-")</f>
        <v>-</v>
      </c>
      <c r="K40" s="18" t="str">
        <f>IFERROR(VLOOKUP(B40,'Гран-При ТнП'!$E$4:$I$50,'Гран-При ТнП'!$D$2,0),"-")</f>
        <v>-</v>
      </c>
      <c r="L40" s="18" t="str">
        <f>IFERROR(VLOOKUP($B40,'ОТ Гран-При'!$E$4:$I$50,'ОТ Гран-При'!$D$2,0),"-")</f>
        <v>-</v>
      </c>
      <c r="M40" s="18">
        <f>IFERROR(VLOOKUP($B40,'Кубок Лева'!$E$4:$I$50,'Кубок Лева'!$D$2,0),"-")</f>
        <v>7</v>
      </c>
      <c r="N40" s="10">
        <f>10-COUNTIF(D40:M40,"-")</f>
        <v>3</v>
      </c>
    </row>
    <row r="41" spans="1:14" ht="13.5" customHeight="1">
      <c r="A41" s="7">
        <v>37</v>
      </c>
      <c r="B41" s="11" t="s">
        <v>239</v>
      </c>
      <c r="C41" s="9">
        <f>IFERROR(LARGE(D41:M41,1),0)+IFERROR(LARGE(D41:M41,2),0)+IFERROR(LARGE(D41:M41,3),0)+IFERROR(LARGE(D41:M41,4),0)+IFERROR(LARGE(D41:M41,5),0)+IFERROR(LARGE(D41:M41,6),0)+IFERROR(LARGE(D41:M41,7),0)</f>
        <v>61</v>
      </c>
      <c r="D41" s="18">
        <f>IFERROR(VLOOKUP($B41,ТСА!$E$4:$I$52,ТСА!$D$2,0),"-")</f>
        <v>35</v>
      </c>
      <c r="E41" s="18">
        <f>IFERROR(VLOOKUP($B41,'ТСА Кубок'!$E$4:$I$50,'ТСА Кубок'!$D$2,0),"-")</f>
        <v>26</v>
      </c>
      <c r="F41" s="18" t="str">
        <f>IFERROR(VLOOKUP($B41,ФФП.Классика!$E$4:$I$46,ФФП.Классика!$D$2,0),"-")</f>
        <v>-</v>
      </c>
      <c r="G41" s="18" t="str">
        <f>IFERROR(VLOOKUP($B41,ФФП.счет!$E$4:$I$54,ФФП.счет!$D$2,0),"-")</f>
        <v>-</v>
      </c>
      <c r="H41" s="18" t="str">
        <f>IFERROR(VLOOKUP($B41,КубокФФП!$E$4:$I$50,КубокФФП!$D$2,0),"-")</f>
        <v>-</v>
      </c>
      <c r="I41" s="18" t="str">
        <f>IFERROR(VLOOKUP($B41,Спартакиада!$E$4:$I$50,Спартакиада!$D$2,0),"-")</f>
        <v>-</v>
      </c>
      <c r="J41" s="18" t="str">
        <f>IFERROR(VLOOKUP($B41,Торпедо!$E$4:$I$50,Торпедо!$D$2,0),"-")</f>
        <v>-</v>
      </c>
      <c r="K41" s="18" t="str">
        <f>IFERROR(VLOOKUP(B41,'Гран-При ТнП'!$E$4:$I$50,'Гран-При ТнП'!$D$2,0),"-")</f>
        <v>-</v>
      </c>
      <c r="L41" s="18" t="str">
        <f>IFERROR(VLOOKUP($B41,'ОТ Гран-При'!$E$4:$I$50,'ОТ Гран-При'!$D$2,0),"-")</f>
        <v>-</v>
      </c>
      <c r="M41" s="18" t="str">
        <f>IFERROR(VLOOKUP($B41,'Кубок Лева'!$E$4:$I$50,'Кубок Лева'!$D$2,0),"-")</f>
        <v>-</v>
      </c>
      <c r="N41" s="10">
        <f>10-COUNTIF(D41:M41,"-")</f>
        <v>2</v>
      </c>
    </row>
    <row r="42" spans="1:14" ht="13.5" customHeight="1">
      <c r="A42" s="7">
        <v>38</v>
      </c>
      <c r="B42" s="11" t="s">
        <v>82</v>
      </c>
      <c r="C42" s="9">
        <f>IFERROR(LARGE(D42:M42,1),0)+IFERROR(LARGE(D42:M42,2),0)+IFERROR(LARGE(D42:M42,3),0)+IFERROR(LARGE(D42:M42,4),0)+IFERROR(LARGE(D42:M42,5),0)+IFERROR(LARGE(D42:M42,6),0)+IFERROR(LARGE(D42:M42,7),0)</f>
        <v>57</v>
      </c>
      <c r="D42" s="18">
        <f>IFERROR(VLOOKUP($B42,ТСА!$E$4:$I$52,ТСА!$D$2,0),"-")</f>
        <v>23</v>
      </c>
      <c r="E42" s="18">
        <f>IFERROR(VLOOKUP($B42,'ТСА Кубок'!$E$4:$I$50,'ТСА Кубок'!$D$2,0),"-")</f>
        <v>34</v>
      </c>
      <c r="F42" s="18" t="str">
        <f>IFERROR(VLOOKUP($B42,ФФП.Классика!$E$4:$I$46,ФФП.Классика!$D$2,0),"-")</f>
        <v>-</v>
      </c>
      <c r="G42" s="18" t="str">
        <f>IFERROR(VLOOKUP($B42,ФФП.счет!$E$4:$I$54,ФФП.счет!$D$2,0),"-")</f>
        <v>-</v>
      </c>
      <c r="H42" s="18" t="str">
        <f>IFERROR(VLOOKUP($B42,КубокФФП!$E$4:$I$50,КубокФФП!$D$2,0),"-")</f>
        <v>-</v>
      </c>
      <c r="I42" s="18" t="str">
        <f>IFERROR(VLOOKUP($B42,Спартакиада!$E$4:$I$50,Спартакиада!$D$2,0),"-")</f>
        <v>-</v>
      </c>
      <c r="J42" s="18" t="str">
        <f>IFERROR(VLOOKUP($B42,Торпедо!$E$4:$I$50,Торпедо!$D$2,0),"-")</f>
        <v>-</v>
      </c>
      <c r="K42" s="18" t="str">
        <f>IFERROR(VLOOKUP(B42,'Гран-При ТнП'!$E$4:$I$50,'Гран-При ТнП'!$D$2,0),"-")</f>
        <v>-</v>
      </c>
      <c r="L42" s="18" t="str">
        <f>IFERROR(VLOOKUP($B42,'ОТ Гран-При'!$E$4:$I$50,'ОТ Гран-При'!$D$2,0),"-")</f>
        <v>-</v>
      </c>
      <c r="M42" s="18" t="str">
        <f>IFERROR(VLOOKUP($B42,'Кубок Лева'!$E$4:$I$50,'Кубок Лева'!$D$2,0),"-")</f>
        <v>-</v>
      </c>
      <c r="N42" s="10">
        <f>10-COUNTIF(D42:M42,"-")</f>
        <v>2</v>
      </c>
    </row>
    <row r="43" spans="1:14" ht="13.5" customHeight="1">
      <c r="A43" s="7">
        <v>39</v>
      </c>
      <c r="B43" s="11" t="s">
        <v>56</v>
      </c>
      <c r="C43" s="9">
        <f>IFERROR(LARGE(D43:M43,1),0)+IFERROR(LARGE(D43:M43,2),0)+IFERROR(LARGE(D43:M43,3),0)+IFERROR(LARGE(D43:M43,4),0)+IFERROR(LARGE(D43:M43,5),0)+IFERROR(LARGE(D43:M43,6),0)+IFERROR(LARGE(D43:M43,7),0)</f>
        <v>55</v>
      </c>
      <c r="D43" s="18" t="str">
        <f>IFERROR(VLOOKUP($B43,ТСА!$E$4:$I$52,ТСА!$D$2,0),"-")</f>
        <v>-</v>
      </c>
      <c r="E43" s="18" t="str">
        <f>IFERROR(VLOOKUP($B43,'ТСА Кубок'!$E$4:$I$50,'ТСА Кубок'!$D$2,0),"-")</f>
        <v>-</v>
      </c>
      <c r="F43" s="18">
        <f>IFERROR(VLOOKUP($B43,ФФП.Классика!$E$4:$I$46,ФФП.Классика!$D$2,0),"-")</f>
        <v>34</v>
      </c>
      <c r="G43" s="18" t="str">
        <f>IFERROR(VLOOKUP($B43,ФФП.счет!$E$4:$I$54,ФФП.счет!$D$2,0),"-")</f>
        <v>-</v>
      </c>
      <c r="H43" s="18" t="str">
        <f>IFERROR(VLOOKUP($B43,КубокФФП!$E$4:$I$50,КубокФФП!$D$2,0),"-")</f>
        <v>-</v>
      </c>
      <c r="I43" s="18">
        <f>IFERROR(VLOOKUP($B43,Спартакиада!$E$4:$I$50,Спартакиада!$D$2,0),"-")</f>
        <v>19</v>
      </c>
      <c r="J43" s="18">
        <f>IFERROR(VLOOKUP($B43,Торпедо!$E$4:$I$50,Торпедо!$D$2,0),"-")</f>
        <v>2</v>
      </c>
      <c r="K43" s="18" t="str">
        <f>IFERROR(VLOOKUP(B43,'Гран-При ТнП'!$E$4:$I$50,'Гран-При ТнП'!$D$2,0),"-")</f>
        <v>-</v>
      </c>
      <c r="L43" s="18" t="str">
        <f>IFERROR(VLOOKUP($B43,'ОТ Гран-При'!$E$4:$I$50,'ОТ Гран-При'!$D$2,0),"-")</f>
        <v>-</v>
      </c>
      <c r="M43" s="18" t="str">
        <f>IFERROR(VLOOKUP($B43,'Кубок Лева'!$E$4:$I$50,'Кубок Лева'!$D$2,0),"-")</f>
        <v>-</v>
      </c>
      <c r="N43" s="10">
        <f>10-COUNTIF(D43:M43,"-")</f>
        <v>3</v>
      </c>
    </row>
    <row r="44" spans="1:14" ht="13.5" customHeight="1">
      <c r="A44" s="7">
        <v>40</v>
      </c>
      <c r="B44" s="8" t="s">
        <v>29</v>
      </c>
      <c r="C44" s="9">
        <f>IFERROR(LARGE(D44:M44,1),0)+IFERROR(LARGE(D44:M44,2),0)+IFERROR(LARGE(D44:M44,3),0)+IFERROR(LARGE(D44:M44,4),0)+IFERROR(LARGE(D44:M44,5),0)+IFERROR(LARGE(D44:M44,6),0)+IFERROR(LARGE(D44:M44,7),0)</f>
        <v>54</v>
      </c>
      <c r="D44" s="18" t="str">
        <f>IFERROR(VLOOKUP($B44,ТСА!$E$4:$I$52,ТСА!$D$2,0),"-")</f>
        <v>-</v>
      </c>
      <c r="E44" s="18" t="str">
        <f>IFERROR(VLOOKUP($B44,'ТСА Кубок'!$E$4:$I$50,'ТСА Кубок'!$D$2,0),"-")</f>
        <v>-</v>
      </c>
      <c r="F44" s="18" t="str">
        <f>IFERROR(VLOOKUP($B44,ФФП.Классика!$E$4:$I$46,ФФП.Классика!$D$2,0),"-")</f>
        <v>-</v>
      </c>
      <c r="G44" s="18" t="str">
        <f>IFERROR(VLOOKUP($B44,ФФП.счет!$E$4:$I$54,ФФП.счет!$D$2,0),"-")</f>
        <v>-</v>
      </c>
      <c r="H44" s="18" t="str">
        <f>IFERROR(VLOOKUP($B44,КубокФФП!$E$4:$I$50,КубокФФП!$D$2,0),"-")</f>
        <v>-</v>
      </c>
      <c r="I44" s="18" t="str">
        <f>IFERROR(VLOOKUP($B44,Спартакиада!$E$4:$I$50,Спартакиада!$D$2,0),"-")</f>
        <v>-</v>
      </c>
      <c r="J44" s="18" t="str">
        <f>IFERROR(VLOOKUP($B44,Торпедо!$E$4:$I$50,Торпедо!$D$2,0),"-")</f>
        <v>-</v>
      </c>
      <c r="K44" s="18">
        <f>IFERROR(VLOOKUP(B44,'Гран-При ТнП'!$E$4:$I$50,'Гран-При ТнП'!$D$2,0),"-")</f>
        <v>54</v>
      </c>
      <c r="L44" s="18" t="str">
        <f>IFERROR(VLOOKUP($B44,'ОТ Гран-При'!$E$4:$I$50,'ОТ Гран-При'!$D$2,0),"-")</f>
        <v>-</v>
      </c>
      <c r="M44" s="18" t="str">
        <f>IFERROR(VLOOKUP($B44,'Кубок Лева'!$E$4:$I$50,'Кубок Лева'!$D$2,0),"-")</f>
        <v>-</v>
      </c>
      <c r="N44" s="10">
        <f>10-COUNTIF(D44:M44,"-")</f>
        <v>1</v>
      </c>
    </row>
    <row r="45" spans="1:14" ht="13.5" customHeight="1">
      <c r="A45" s="7">
        <v>41</v>
      </c>
      <c r="B45" s="11" t="s">
        <v>78</v>
      </c>
      <c r="C45" s="9">
        <f>IFERROR(LARGE(D45:M45,1),0)+IFERROR(LARGE(D45:M45,2),0)+IFERROR(LARGE(D45:M45,3),0)+IFERROR(LARGE(D45:M45,4),0)+IFERROR(LARGE(D45:M45,5),0)+IFERROR(LARGE(D45:M45,6),0)+IFERROR(LARGE(D45:M45,7),0)</f>
        <v>48</v>
      </c>
      <c r="D45" s="18">
        <f>IFERROR(VLOOKUP($B45,ТСА!$E$4:$I$52,ТСА!$D$2,0),"-")</f>
        <v>31</v>
      </c>
      <c r="E45" s="18">
        <f>IFERROR(VLOOKUP($B45,'ТСА Кубок'!$E$4:$I$50,'ТСА Кубок'!$D$2,0),"-")</f>
        <v>17</v>
      </c>
      <c r="F45" s="18" t="str">
        <f>IFERROR(VLOOKUP($B45,ФФП.Классика!$E$4:$I$46,ФФП.Классика!$D$2,0),"-")</f>
        <v>-</v>
      </c>
      <c r="G45" s="18" t="str">
        <f>IFERROR(VLOOKUP($B45,ФФП.счет!$E$4:$I$54,ФФП.счет!$D$2,0),"-")</f>
        <v>-</v>
      </c>
      <c r="H45" s="18" t="str">
        <f>IFERROR(VLOOKUP($B45,КубокФФП!$E$4:$I$50,КубокФФП!$D$2,0),"-")</f>
        <v>-</v>
      </c>
      <c r="I45" s="18" t="str">
        <f>IFERROR(VLOOKUP($B45,Спартакиада!$E$4:$I$50,Спартакиада!$D$2,0),"-")</f>
        <v>-</v>
      </c>
      <c r="J45" s="18" t="str">
        <f>IFERROR(VLOOKUP($B45,Торпедо!$E$4:$I$50,Торпедо!$D$2,0),"-")</f>
        <v>-</v>
      </c>
      <c r="K45" s="18" t="str">
        <f>IFERROR(VLOOKUP(B45,'Гран-При ТнП'!$E$4:$I$50,'Гран-При ТнП'!$D$2,0),"-")</f>
        <v>-</v>
      </c>
      <c r="L45" s="18" t="str">
        <f>IFERROR(VLOOKUP($B45,'ОТ Гран-При'!$E$4:$I$50,'ОТ Гран-При'!$D$2,0),"-")</f>
        <v>-</v>
      </c>
      <c r="M45" s="18" t="str">
        <f>IFERROR(VLOOKUP($B45,'Кубок Лева'!$E$4:$I$50,'Кубок Лева'!$D$2,0),"-")</f>
        <v>-</v>
      </c>
      <c r="N45" s="10">
        <f>10-COUNTIF(D45:M45,"-")</f>
        <v>2</v>
      </c>
    </row>
    <row r="46" spans="1:14" ht="13.5" customHeight="1">
      <c r="A46" s="7">
        <v>42</v>
      </c>
      <c r="B46" s="11" t="s">
        <v>67</v>
      </c>
      <c r="C46" s="9">
        <f>IFERROR(LARGE(D46:M46,1),0)+IFERROR(LARGE(D46:M46,2),0)+IFERROR(LARGE(D46:M46,3),0)+IFERROR(LARGE(D46:M46,4),0)+IFERROR(LARGE(D46:M46,5),0)+IFERROR(LARGE(D46:M46,6),0)+IFERROR(LARGE(D46:M46,7),0)</f>
        <v>44</v>
      </c>
      <c r="D46" s="18" t="str">
        <f>IFERROR(VLOOKUP($B46,ТСА!$E$4:$I$52,ТСА!$D$2,0),"-")</f>
        <v>-</v>
      </c>
      <c r="E46" s="18" t="str">
        <f>IFERROR(VLOOKUP($B46,'ТСА Кубок'!$E$4:$I$50,'ТСА Кубок'!$D$2,0),"-")</f>
        <v>-</v>
      </c>
      <c r="F46" s="18" t="str">
        <f>IFERROR(VLOOKUP($B46,ФФП.Классика!$E$4:$I$46,ФФП.Классика!$D$2,0),"-")</f>
        <v>-</v>
      </c>
      <c r="G46" s="18" t="str">
        <f>IFERROR(VLOOKUP($B46,ФФП.счет!$E$4:$I$54,ФФП.счет!$D$2,0),"-")</f>
        <v>-</v>
      </c>
      <c r="H46" s="18" t="str">
        <f>IFERROR(VLOOKUP($B46,КубокФФП!$E$4:$I$50,КубокФФП!$D$2,0),"-")</f>
        <v>-</v>
      </c>
      <c r="I46" s="18">
        <f>IFERROR(VLOOKUP($B46,Спартакиада!$E$4:$I$50,Спартакиада!$D$2,0),"-")</f>
        <v>44</v>
      </c>
      <c r="J46" s="18" t="str">
        <f>IFERROR(VLOOKUP($B46,Торпедо!$E$4:$I$50,Торпедо!$D$2,0),"-")</f>
        <v>-</v>
      </c>
      <c r="K46" s="18" t="str">
        <f>IFERROR(VLOOKUP(B46,'Гран-При ТнП'!$E$4:$I$50,'Гран-При ТнП'!$D$2,0),"-")</f>
        <v>-</v>
      </c>
      <c r="L46" s="18" t="str">
        <f>IFERROR(VLOOKUP($B46,'ОТ Гран-При'!$E$4:$I$50,'ОТ Гран-При'!$D$2,0),"-")</f>
        <v>-</v>
      </c>
      <c r="M46" s="18" t="str">
        <f>IFERROR(VLOOKUP($B46,'Кубок Лева'!$E$4:$I$50,'Кубок Лева'!$D$2,0),"-")</f>
        <v>-</v>
      </c>
      <c r="N46" s="10">
        <f>10-COUNTIF(D46:M46,"-")</f>
        <v>1</v>
      </c>
    </row>
    <row r="47" spans="1:14" ht="13.5" customHeight="1">
      <c r="A47" s="7">
        <v>43</v>
      </c>
      <c r="B47" s="11" t="s">
        <v>54</v>
      </c>
      <c r="C47" s="9">
        <f>IFERROR(LARGE(D47:M47,1),0)+IFERROR(LARGE(D47:M47,2),0)+IFERROR(LARGE(D47:M47,3),0)+IFERROR(LARGE(D47:M47,4),0)+IFERROR(LARGE(D47:M47,5),0)+IFERROR(LARGE(D47:M47,6),0)+IFERROR(LARGE(D47:M47,7),0)</f>
        <v>40</v>
      </c>
      <c r="D47" s="18" t="str">
        <f>IFERROR(VLOOKUP($B47,ТСА!$E$4:$I$52,ТСА!$D$2,0),"-")</f>
        <v>-</v>
      </c>
      <c r="E47" s="18" t="str">
        <f>IFERROR(VLOOKUP($B47,'ТСА Кубок'!$E$4:$I$50,'ТСА Кубок'!$D$2,0),"-")</f>
        <v>-</v>
      </c>
      <c r="F47" s="18" t="str">
        <f>IFERROR(VLOOKUP($B47,ФФП.Классика!$E$4:$I$46,ФФП.Классика!$D$2,0),"-")</f>
        <v>-</v>
      </c>
      <c r="G47" s="18" t="str">
        <f>IFERROR(VLOOKUP($B47,ФФП.счет!$E$4:$I$54,ФФП.счет!$D$2,0),"-")</f>
        <v>-</v>
      </c>
      <c r="H47" s="18" t="str">
        <f>IFERROR(VLOOKUP($B47,КубокФФП!$E$4:$I$50,КубокФФП!$D$2,0),"-")</f>
        <v>-</v>
      </c>
      <c r="I47" s="18" t="str">
        <f>IFERROR(VLOOKUP($B47,Спартакиада!$E$4:$I$50,Спартакиада!$D$2,0),"-")</f>
        <v>-</v>
      </c>
      <c r="J47" s="18" t="str">
        <f>IFERROR(VLOOKUP($B47,Торпедо!$E$4:$I$50,Торпедо!$D$2,0),"-")</f>
        <v>-</v>
      </c>
      <c r="K47" s="18">
        <f>IFERROR(VLOOKUP(B47,'Гран-При ТнП'!$E$4:$I$50,'Гран-При ТнП'!$D$2,0),"-")</f>
        <v>25</v>
      </c>
      <c r="L47" s="18">
        <f>IFERROR(VLOOKUP($B47,'ОТ Гран-При'!$E$4:$I$50,'ОТ Гран-При'!$D$2,0),"-")</f>
        <v>15</v>
      </c>
      <c r="M47" s="18" t="str">
        <f>IFERROR(VLOOKUP($B47,'Кубок Лева'!$E$4:$I$50,'Кубок Лева'!$D$2,0),"-")</f>
        <v>-</v>
      </c>
      <c r="N47" s="10">
        <f>10-COUNTIF(D47:M47,"-")</f>
        <v>2</v>
      </c>
    </row>
    <row r="48" spans="1:14" ht="13.5" customHeight="1">
      <c r="A48" s="7">
        <v>44</v>
      </c>
      <c r="B48" s="8" t="s">
        <v>33</v>
      </c>
      <c r="C48" s="9">
        <f>IFERROR(LARGE(D48:M48,1),0)+IFERROR(LARGE(D48:M48,2),0)+IFERROR(LARGE(D48:M48,3),0)+IFERROR(LARGE(D48:M48,4),0)+IFERROR(LARGE(D48:M48,5),0)+IFERROR(LARGE(D48:M48,6),0)+IFERROR(LARGE(D48:M48,7),0)</f>
        <v>39</v>
      </c>
      <c r="D48" s="18" t="str">
        <f>IFERROR(VLOOKUP($B48,ТСА!$E$4:$I$52,ТСА!$D$2,0),"-")</f>
        <v>-</v>
      </c>
      <c r="E48" s="18" t="str">
        <f>IFERROR(VLOOKUP($B48,'ТСА Кубок'!$E$4:$I$50,'ТСА Кубок'!$D$2,0),"-")</f>
        <v>-</v>
      </c>
      <c r="F48" s="18" t="str">
        <f>IFERROR(VLOOKUP($B48,ФФП.Классика!$E$4:$I$46,ФФП.Классика!$D$2,0),"-")</f>
        <v>-</v>
      </c>
      <c r="G48" s="18" t="str">
        <f>IFERROR(VLOOKUP($B48,ФФП.счет!$E$4:$I$54,ФФП.счет!$D$2,0),"-")</f>
        <v>-</v>
      </c>
      <c r="H48" s="18" t="str">
        <f>IFERROR(VLOOKUP($B48,КубокФФП!$E$4:$I$50,КубокФФП!$D$2,0),"-")</f>
        <v>-</v>
      </c>
      <c r="I48" s="18" t="str">
        <f>IFERROR(VLOOKUP($B48,Спартакиада!$E$4:$I$50,Спартакиада!$D$2,0),"-")</f>
        <v>-</v>
      </c>
      <c r="J48" s="18" t="str">
        <f>IFERROR(VLOOKUP($B48,Торпедо!$E$4:$I$50,Торпедо!$D$2,0),"-")</f>
        <v>-</v>
      </c>
      <c r="K48" s="18">
        <f>IFERROR(VLOOKUP(B48,'Гран-При ТнП'!$E$4:$I$50,'Гран-При ТнП'!$D$2,0),"-")</f>
        <v>39</v>
      </c>
      <c r="L48" s="18" t="str">
        <f>IFERROR(VLOOKUP($B48,'ОТ Гран-При'!$E$4:$I$50,'ОТ Гран-При'!$D$2,0),"-")</f>
        <v>-</v>
      </c>
      <c r="M48" s="18" t="str">
        <f>IFERROR(VLOOKUP($B48,'Кубок Лева'!$E$4:$I$50,'Кубок Лева'!$D$2,0),"-")</f>
        <v>-</v>
      </c>
      <c r="N48" s="10">
        <f>10-COUNTIF(D48:M48,"-")</f>
        <v>1</v>
      </c>
    </row>
    <row r="49" spans="1:14" ht="13.5" customHeight="1">
      <c r="A49" s="7">
        <v>45</v>
      </c>
      <c r="B49" s="11" t="s">
        <v>75</v>
      </c>
      <c r="C49" s="9">
        <f>IFERROR(LARGE(D49:M49,1),0)+IFERROR(LARGE(D49:M49,2),0)+IFERROR(LARGE(D49:M49,3),0)+IFERROR(LARGE(D49:M49,4),0)+IFERROR(LARGE(D49:M49,5),0)+IFERROR(LARGE(D49:M49,6),0)+IFERROR(LARGE(D49:M49,7),0)</f>
        <v>35</v>
      </c>
      <c r="D49" s="18">
        <f>IFERROR(VLOOKUP($B49,ТСА!$E$4:$I$52,ТСА!$D$2,0),"-")</f>
        <v>18</v>
      </c>
      <c r="E49" s="18">
        <f>IFERROR(VLOOKUP($B49,'ТСА Кубок'!$E$4:$I$50,'ТСА Кубок'!$D$2,0),"-")</f>
        <v>17</v>
      </c>
      <c r="F49" s="18" t="str">
        <f>IFERROR(VLOOKUP($B49,ФФП.Классика!$E$4:$I$46,ФФП.Классика!$D$2,0),"-")</f>
        <v>-</v>
      </c>
      <c r="G49" s="18" t="str">
        <f>IFERROR(VLOOKUP($B49,ФФП.счет!$E$4:$I$54,ФФП.счет!$D$2,0),"-")</f>
        <v>-</v>
      </c>
      <c r="H49" s="18" t="str">
        <f>IFERROR(VLOOKUP($B49,КубокФФП!$E$4:$I$50,КубокФФП!$D$2,0),"-")</f>
        <v>-</v>
      </c>
      <c r="I49" s="18" t="str">
        <f>IFERROR(VLOOKUP($B49,Спартакиада!$E$4:$I$50,Спартакиада!$D$2,0),"-")</f>
        <v>-</v>
      </c>
      <c r="J49" s="18" t="str">
        <f>IFERROR(VLOOKUP($B49,Торпедо!$E$4:$I$50,Торпедо!$D$2,0),"-")</f>
        <v>-</v>
      </c>
      <c r="K49" s="18" t="str">
        <f>IFERROR(VLOOKUP(B49,'Гран-При ТнП'!$E$4:$I$50,'Гран-При ТнП'!$D$2,0),"-")</f>
        <v>-</v>
      </c>
      <c r="L49" s="18" t="str">
        <f>IFERROR(VLOOKUP($B49,'ОТ Гран-При'!$E$4:$I$50,'ОТ Гран-При'!$D$2,0),"-")</f>
        <v>-</v>
      </c>
      <c r="M49" s="18" t="str">
        <f>IFERROR(VLOOKUP($B49,'Кубок Лева'!$E$4:$I$50,'Кубок Лева'!$D$2,0),"-")</f>
        <v>-</v>
      </c>
      <c r="N49" s="10">
        <f>10-COUNTIF(D49:M49,"-")</f>
        <v>2</v>
      </c>
    </row>
    <row r="50" spans="1:14" ht="13.5" customHeight="1">
      <c r="A50" s="7">
        <v>46</v>
      </c>
      <c r="B50" s="8" t="s">
        <v>64</v>
      </c>
      <c r="C50" s="9">
        <f>IFERROR(LARGE(D50:M50,1),0)+IFERROR(LARGE(D50:M50,2),0)+IFERROR(LARGE(D50:M50,3),0)+IFERROR(LARGE(D50:M50,4),0)+IFERROR(LARGE(D50:M50,5),0)+IFERROR(LARGE(D50:M50,6),0)+IFERROR(LARGE(D50:M50,7),0)</f>
        <v>32</v>
      </c>
      <c r="D50" s="18" t="str">
        <f>IFERROR(VLOOKUP($B50,ТСА!$E$4:$I$52,ТСА!$D$2,0),"-")</f>
        <v>-</v>
      </c>
      <c r="E50" s="18" t="str">
        <f>IFERROR(VLOOKUP($B50,'ТСА Кубок'!$E$4:$I$50,'ТСА Кубок'!$D$2,0),"-")</f>
        <v>-</v>
      </c>
      <c r="F50" s="18">
        <f>IFERROR(VLOOKUP($B50,ФФП.Классика!$E$4:$I$46,ФФП.Классика!$D$2,0),"-")</f>
        <v>4</v>
      </c>
      <c r="G50" s="18">
        <f>IFERROR(VLOOKUP($B50,ФФП.счет!$E$4:$I$54,ФФП.счет!$D$2,0),"-")</f>
        <v>0</v>
      </c>
      <c r="H50" s="18" t="str">
        <f>IFERROR(VLOOKUP($B50,КубокФФП!$E$4:$I$50,КубокФФП!$D$2,0),"-")</f>
        <v>-</v>
      </c>
      <c r="I50" s="18">
        <f>IFERROR(VLOOKUP($B50,Спартакиада!$E$4:$I$50,Спартакиада!$D$2,0),"-")</f>
        <v>28</v>
      </c>
      <c r="J50" s="18" t="str">
        <f>IFERROR(VLOOKUP($B50,Торпедо!$E$4:$I$50,Торпедо!$D$2,0),"-")</f>
        <v>-</v>
      </c>
      <c r="K50" s="18" t="str">
        <f>IFERROR(VLOOKUP(B50,'Гран-При ТнП'!$E$4:$I$50,'Гран-При ТнП'!$D$2,0),"-")</f>
        <v>-</v>
      </c>
      <c r="L50" s="18" t="str">
        <f>IFERROR(VLOOKUP($B50,'ОТ Гран-При'!$E$4:$I$50,'ОТ Гран-При'!$D$2,0),"-")</f>
        <v>-</v>
      </c>
      <c r="M50" s="18" t="str">
        <f>IFERROR(VLOOKUP($B50,'Кубок Лева'!$E$4:$I$50,'Кубок Лева'!$D$2,0),"-")</f>
        <v>-</v>
      </c>
      <c r="N50" s="10">
        <f>10-COUNTIF(D50:M50,"-")</f>
        <v>3</v>
      </c>
    </row>
    <row r="51" spans="1:14" ht="13.5" customHeight="1">
      <c r="A51" s="7">
        <v>47</v>
      </c>
      <c r="B51" s="11" t="s">
        <v>44</v>
      </c>
      <c r="C51" s="9">
        <f>IFERROR(LARGE(D51:M51,1),0)+IFERROR(LARGE(D51:M51,2),0)+IFERROR(LARGE(D51:M51,3),0)+IFERROR(LARGE(D51:M51,4),0)+IFERROR(LARGE(D51:M51,5),0)+IFERROR(LARGE(D51:M51,6),0)+IFERROR(LARGE(D51:M51,7),0)</f>
        <v>29</v>
      </c>
      <c r="D51" s="18">
        <f>IFERROR(VLOOKUP($B51,ТСА!$E$4:$I$52,ТСА!$D$2,0),"-")</f>
        <v>12</v>
      </c>
      <c r="E51" s="18">
        <f>IFERROR(VLOOKUP($B51,'ТСА Кубок'!$E$4:$I$50,'ТСА Кубок'!$D$2,0),"-")</f>
        <v>17</v>
      </c>
      <c r="F51" s="18" t="str">
        <f>IFERROR(VLOOKUP($B51,ФФП.Классика!$E$4:$I$46,ФФП.Классика!$D$2,0),"-")</f>
        <v>-</v>
      </c>
      <c r="G51" s="18" t="str">
        <f>IFERROR(VLOOKUP($B51,ФФП.счет!$E$4:$I$54,ФФП.счет!$D$2,0),"-")</f>
        <v>-</v>
      </c>
      <c r="H51" s="18" t="str">
        <f>IFERROR(VLOOKUP($B51,КубокФФП!$E$4:$I$50,КубокФФП!$D$2,0),"-")</f>
        <v>-</v>
      </c>
      <c r="I51" s="18" t="str">
        <f>IFERROR(VLOOKUP($B51,Спартакиада!$E$4:$I$50,Спартакиада!$D$2,0),"-")</f>
        <v>-</v>
      </c>
      <c r="J51" s="18" t="str">
        <f>IFERROR(VLOOKUP($B51,Торпедо!$E$4:$I$50,Торпедо!$D$2,0),"-")</f>
        <v>-</v>
      </c>
      <c r="K51" s="18" t="str">
        <f>IFERROR(VLOOKUP(B51,'Гран-При ТнП'!$E$4:$I$50,'Гран-При ТнП'!$D$2,0),"-")</f>
        <v>-</v>
      </c>
      <c r="L51" s="18" t="str">
        <f>IFERROR(VLOOKUP($B51,'ОТ Гран-При'!$E$4:$I$50,'ОТ Гран-При'!$D$2,0),"-")</f>
        <v>-</v>
      </c>
      <c r="M51" s="18" t="str">
        <f>IFERROR(VLOOKUP($B51,'Кубок Лева'!$E$4:$I$50,'Кубок Лева'!$D$2,0),"-")</f>
        <v>-</v>
      </c>
      <c r="N51" s="10">
        <f>10-COUNTIF(D51:M51,"-")</f>
        <v>2</v>
      </c>
    </row>
    <row r="52" spans="1:14">
      <c r="A52" s="7">
        <v>48</v>
      </c>
      <c r="B52" s="11" t="s">
        <v>52</v>
      </c>
      <c r="C52" s="9">
        <f>IFERROR(LARGE(D52:M52,1),0)+IFERROR(LARGE(D52:M52,2),0)+IFERROR(LARGE(D52:M52,3),0)+IFERROR(LARGE(D52:M52,4),0)+IFERROR(LARGE(D52:M52,5),0)+IFERROR(LARGE(D52:M52,6),0)+IFERROR(LARGE(D52:M52,7),0)</f>
        <v>27</v>
      </c>
      <c r="D52" s="18" t="str">
        <f>IFERROR(VLOOKUP($B52,ТСА!$E$4:$I$52,ТСА!$D$2,0),"-")</f>
        <v>-</v>
      </c>
      <c r="E52" s="18" t="str">
        <f>IFERROR(VLOOKUP($B52,'ТСА Кубок'!$E$4:$I$50,'ТСА Кубок'!$D$2,0),"-")</f>
        <v>-</v>
      </c>
      <c r="F52" s="18" t="str">
        <f>IFERROR(VLOOKUP($B52,ФФП.Классика!$E$4:$I$46,ФФП.Классика!$D$2,0),"-")</f>
        <v>-</v>
      </c>
      <c r="G52" s="18" t="str">
        <f>IFERROR(VLOOKUP($B52,ФФП.счет!$E$4:$I$54,ФФП.счет!$D$2,0),"-")</f>
        <v>-</v>
      </c>
      <c r="H52" s="18" t="str">
        <f>IFERROR(VLOOKUP($B52,КубокФФП!$E$4:$I$50,КубокФФП!$D$2,0),"-")</f>
        <v>-</v>
      </c>
      <c r="I52" s="18" t="str">
        <f>IFERROR(VLOOKUP($B52,Спартакиада!$E$4:$I$50,Спартакиада!$D$2,0),"-")</f>
        <v>-</v>
      </c>
      <c r="J52" s="18" t="str">
        <f>IFERROR(VLOOKUP($B52,Торпедо!$E$4:$I$50,Торпедо!$D$2,0),"-")</f>
        <v>-</v>
      </c>
      <c r="K52" s="18">
        <f>IFERROR(VLOOKUP(B52,'Гран-При ТнП'!$E$4:$I$50,'Гран-При ТнП'!$D$2,0),"-")</f>
        <v>27</v>
      </c>
      <c r="L52" s="18" t="str">
        <f>IFERROR(VLOOKUP($B52,'ОТ Гран-При'!$E$4:$I$50,'ОТ Гран-При'!$D$2,0),"-")</f>
        <v>-</v>
      </c>
      <c r="M52" s="18" t="str">
        <f>IFERROR(VLOOKUP($B52,'Кубок Лева'!$E$4:$I$50,'Кубок Лева'!$D$2,0),"-")</f>
        <v>-</v>
      </c>
      <c r="N52" s="10">
        <f>10-COUNTIF(D52:M52,"-")</f>
        <v>1</v>
      </c>
    </row>
    <row r="53" spans="1:14">
      <c r="A53" s="7">
        <v>49</v>
      </c>
      <c r="B53" s="11" t="s">
        <v>73</v>
      </c>
      <c r="C53" s="9">
        <f>IFERROR(LARGE(D53:M53,1),0)+IFERROR(LARGE(D53:M53,2),0)+IFERROR(LARGE(D53:M53,3),0)+IFERROR(LARGE(D53:M53,4),0)+IFERROR(LARGE(D53:M53,5),0)+IFERROR(LARGE(D53:M53,6),0)+IFERROR(LARGE(D53:M53,7),0)</f>
        <v>24</v>
      </c>
      <c r="D53" s="18">
        <f>IFERROR(VLOOKUP($B53,ТСА!$E$4:$I$52,ТСА!$D$2,0),"-")</f>
        <v>7</v>
      </c>
      <c r="E53" s="18">
        <f>IFERROR(VLOOKUP($B53,'ТСА Кубок'!$E$4:$I$50,'ТСА Кубок'!$D$2,0),"-")</f>
        <v>17</v>
      </c>
      <c r="F53" s="18" t="str">
        <f>IFERROR(VLOOKUP($B53,ФФП.Классика!$E$4:$I$46,ФФП.Классика!$D$2,0),"-")</f>
        <v>-</v>
      </c>
      <c r="G53" s="18" t="str">
        <f>IFERROR(VLOOKUP($B53,ФФП.счет!$E$4:$I$54,ФФП.счет!$D$2,0),"-")</f>
        <v>-</v>
      </c>
      <c r="H53" s="18" t="str">
        <f>IFERROR(VLOOKUP($B53,КубокФФП!$E$4:$I$50,КубокФФП!$D$2,0),"-")</f>
        <v>-</v>
      </c>
      <c r="I53" s="18" t="str">
        <f>IFERROR(VLOOKUP($B53,Спартакиада!$E$4:$I$50,Спартакиада!$D$2,0),"-")</f>
        <v>-</v>
      </c>
      <c r="J53" s="18" t="str">
        <f>IFERROR(VLOOKUP($B53,Торпедо!$E$4:$I$50,Торпедо!$D$2,0),"-")</f>
        <v>-</v>
      </c>
      <c r="K53" s="18" t="str">
        <f>IFERROR(VLOOKUP(B53,'Гран-При ТнП'!$E$4:$I$50,'Гран-При ТнП'!$D$2,0),"-")</f>
        <v>-</v>
      </c>
      <c r="L53" s="18" t="str">
        <f>IFERROR(VLOOKUP($B53,'ОТ Гран-При'!$E$4:$I$50,'ОТ Гран-При'!$D$2,0),"-")</f>
        <v>-</v>
      </c>
      <c r="M53" s="18" t="str">
        <f>IFERROR(VLOOKUP($B53,'Кубок Лева'!$E$4:$I$50,'Кубок Лева'!$D$2,0),"-")</f>
        <v>-</v>
      </c>
      <c r="N53" s="10">
        <f>10-COUNTIF(D53:M53,"-")</f>
        <v>2</v>
      </c>
    </row>
    <row r="54" spans="1:14">
      <c r="A54" s="7">
        <v>50</v>
      </c>
      <c r="B54" s="8" t="s">
        <v>35</v>
      </c>
      <c r="C54" s="9">
        <f>IFERROR(LARGE(D54:M54,1),0)+IFERROR(LARGE(D54:M54,2),0)+IFERROR(LARGE(D54:M54,3),0)+IFERROR(LARGE(D54:M54,4),0)+IFERROR(LARGE(D54:M54,5),0)+IFERROR(LARGE(D54:M54,6),0)+IFERROR(LARGE(D54:M54,7),0)</f>
        <v>23</v>
      </c>
      <c r="D54" s="18" t="str">
        <f>IFERROR(VLOOKUP($B54,ТСА!$E$4:$I$52,ТСА!$D$2,0),"-")</f>
        <v>-</v>
      </c>
      <c r="E54" s="18" t="str">
        <f>IFERROR(VLOOKUP($B54,'ТСА Кубок'!$E$4:$I$50,'ТСА Кубок'!$D$2,0),"-")</f>
        <v>-</v>
      </c>
      <c r="F54" s="18" t="str">
        <f>IFERROR(VLOOKUP($B54,ФФП.Классика!$E$4:$I$46,ФФП.Классика!$D$2,0),"-")</f>
        <v>-</v>
      </c>
      <c r="G54" s="18" t="str">
        <f>IFERROR(VLOOKUP($B54,ФФП.счет!$E$4:$I$54,ФФП.счет!$D$2,0),"-")</f>
        <v>-</v>
      </c>
      <c r="H54" s="18" t="str">
        <f>IFERROR(VLOOKUP($B54,КубокФФП!$E$4:$I$50,КубокФФП!$D$2,0),"-")</f>
        <v>-</v>
      </c>
      <c r="I54" s="18" t="str">
        <f>IFERROR(VLOOKUP($B54,Спартакиада!$E$4:$I$50,Спартакиада!$D$2,0),"-")</f>
        <v>-</v>
      </c>
      <c r="J54" s="18" t="str">
        <f>IFERROR(VLOOKUP($B54,Торпедо!$E$4:$I$50,Торпедо!$D$2,0),"-")</f>
        <v>-</v>
      </c>
      <c r="K54" s="18">
        <f>IFERROR(VLOOKUP(B54,'Гран-При ТнП'!$E$4:$I$50,'Гран-При ТнП'!$D$2,0),"-")</f>
        <v>23</v>
      </c>
      <c r="L54" s="18" t="str">
        <f>IFERROR(VLOOKUP($B54,'ОТ Гран-При'!$E$4:$I$50,'ОТ Гран-При'!$D$2,0),"-")</f>
        <v>-</v>
      </c>
      <c r="M54" s="18" t="str">
        <f>IFERROR(VLOOKUP($B54,'Кубок Лева'!$E$4:$I$50,'Кубок Лева'!$D$2,0),"-")</f>
        <v>-</v>
      </c>
      <c r="N54" s="10">
        <f>10-COUNTIF(D54:M54,"-")</f>
        <v>1</v>
      </c>
    </row>
    <row r="55" spans="1:14">
      <c r="A55" s="7">
        <v>51</v>
      </c>
      <c r="B55" s="85" t="s">
        <v>234</v>
      </c>
      <c r="C55" s="9">
        <f>IFERROR(LARGE(D55:M55,1),0)+IFERROR(LARGE(D55:M55,2),0)+IFERROR(LARGE(D55:M55,3),0)+IFERROR(LARGE(D55:M55,4),0)+IFERROR(LARGE(D55:M55,5),0)+IFERROR(LARGE(D55:M55,6),0)+IFERROR(LARGE(D55:M55,7),0)</f>
        <v>22</v>
      </c>
      <c r="D55" s="18" t="str">
        <f>IFERROR(VLOOKUP($B55,ТСА!$E$4:$I$52,ТСА!$D$2,0),"-")</f>
        <v>-</v>
      </c>
      <c r="E55" s="18" t="str">
        <f>IFERROR(VLOOKUP($B55,'ТСА Кубок'!$E$4:$I$50,'ТСА Кубок'!$D$2,0),"-")</f>
        <v>-</v>
      </c>
      <c r="F55" s="18" t="str">
        <f>IFERROR(VLOOKUP($B55,ФФП.Классика!$E$4:$I$46,ФФП.Классика!$D$2,0),"-")</f>
        <v>-</v>
      </c>
      <c r="G55" s="18" t="str">
        <f>IFERROR(VLOOKUP($B55,ФФП.счет!$E$4:$I$54,ФФП.счет!$D$2,0),"-")</f>
        <v>-</v>
      </c>
      <c r="H55" s="18" t="str">
        <f>IFERROR(VLOOKUP($B55,КубокФФП!$E$4:$I$50,КубокФФП!$D$2,0),"-")</f>
        <v>-</v>
      </c>
      <c r="I55" s="18" t="str">
        <f>IFERROR(VLOOKUP($B55,Спартакиада!$E$4:$I$50,Спартакиада!$D$2,0),"-")</f>
        <v>-</v>
      </c>
      <c r="J55" s="18">
        <f>IFERROR(VLOOKUP($B55,Торпедо!$E$4:$I$50,Торпедо!$D$2,0),"-")</f>
        <v>22</v>
      </c>
      <c r="K55" s="18" t="str">
        <f>IFERROR(VLOOKUP(B55,'Гран-При ТнП'!$E$4:$I$50,'Гран-При ТнП'!$D$2,0),"-")</f>
        <v>-</v>
      </c>
      <c r="L55" s="18" t="str">
        <f>IFERROR(VLOOKUP($B55,'ОТ Гран-При'!$E$4:$I$50,'ОТ Гран-При'!$D$2,0),"-")</f>
        <v>-</v>
      </c>
      <c r="M55" s="18" t="str">
        <f>IFERROR(VLOOKUP($B55,'Кубок Лева'!$E$4:$I$50,'Кубок Лева'!$D$2,0),"-")</f>
        <v>-</v>
      </c>
      <c r="N55" s="10">
        <f>10-COUNTIF(D55:M55,"-")</f>
        <v>1</v>
      </c>
    </row>
    <row r="56" spans="1:14">
      <c r="A56" s="7">
        <v>52</v>
      </c>
      <c r="B56" s="11" t="s">
        <v>43</v>
      </c>
      <c r="C56" s="9">
        <f>IFERROR(LARGE(D56:M56,1),0)+IFERROR(LARGE(D56:M56,2),0)+IFERROR(LARGE(D56:M56,3),0)+IFERROR(LARGE(D56:M56,4),0)+IFERROR(LARGE(D56:M56,5),0)+IFERROR(LARGE(D56:M56,6),0)+IFERROR(LARGE(D56:M56,7),0)</f>
        <v>20</v>
      </c>
      <c r="D56" s="18" t="str">
        <f>IFERROR(VLOOKUP($B56,ТСА!$E$4:$I$52,ТСА!$D$2,0),"-")</f>
        <v>-</v>
      </c>
      <c r="E56" s="18" t="str">
        <f>IFERROR(VLOOKUP($B56,'ТСА Кубок'!$E$4:$I$50,'ТСА Кубок'!$D$2,0),"-")</f>
        <v>-</v>
      </c>
      <c r="F56" s="18" t="str">
        <f>IFERROR(VLOOKUP($B56,ФФП.Классика!$E$4:$I$46,ФФП.Классика!$D$2,0),"-")</f>
        <v>-</v>
      </c>
      <c r="G56" s="18" t="str">
        <f>IFERROR(VLOOKUP($B56,ФФП.счет!$E$4:$I$54,ФФП.счет!$D$2,0),"-")</f>
        <v>-</v>
      </c>
      <c r="H56" s="18" t="str">
        <f>IFERROR(VLOOKUP($B56,КубокФФП!$E$4:$I$50,КубокФФП!$D$2,0),"-")</f>
        <v>-</v>
      </c>
      <c r="I56" s="18" t="str">
        <f>IFERROR(VLOOKUP($B56,Спартакиада!$E$4:$I$50,Спартакиада!$D$2,0),"-")</f>
        <v>-</v>
      </c>
      <c r="J56" s="18" t="str">
        <f>IFERROR(VLOOKUP($B56,Торпедо!$E$4:$I$50,Торпедо!$D$2,0),"-")</f>
        <v>-</v>
      </c>
      <c r="K56" s="18">
        <f>IFERROR(VLOOKUP(B56,'Гран-При ТнП'!$E$4:$I$50,'Гран-При ТнП'!$D$2,0),"-")</f>
        <v>20</v>
      </c>
      <c r="L56" s="18" t="str">
        <f>IFERROR(VLOOKUP($B56,'ОТ Гран-При'!$E$4:$I$50,'ОТ Гран-При'!$D$2,0),"-")</f>
        <v>-</v>
      </c>
      <c r="M56" s="18" t="str">
        <f>IFERROR(VLOOKUP($B56,'Кубок Лева'!$E$4:$I$50,'Кубок Лева'!$D$2,0),"-")</f>
        <v>-</v>
      </c>
      <c r="N56" s="10">
        <f>10-COUNTIF(D56:M56,"-")</f>
        <v>1</v>
      </c>
    </row>
    <row r="57" spans="1:14">
      <c r="A57" s="7">
        <v>53</v>
      </c>
      <c r="B57" s="11" t="s">
        <v>68</v>
      </c>
      <c r="C57" s="9">
        <f>IFERROR(LARGE(D57:M57,1),0)+IFERROR(LARGE(D57:M57,2),0)+IFERROR(LARGE(D57:M57,3),0)+IFERROR(LARGE(D57:M57,4),0)+IFERROR(LARGE(D57:M57,5),0)+IFERROR(LARGE(D57:M57,6),0)+IFERROR(LARGE(D57:M57,7),0)</f>
        <v>19</v>
      </c>
      <c r="D57" s="18">
        <f>IFERROR(VLOOKUP($B57,ТСА!$E$4:$I$52,ТСА!$D$2,0),"-")</f>
        <v>2</v>
      </c>
      <c r="E57" s="18">
        <f>IFERROR(VLOOKUP($B57,'ТСА Кубок'!$E$4:$I$50,'ТСА Кубок'!$D$2,0),"-")</f>
        <v>17</v>
      </c>
      <c r="F57" s="18" t="str">
        <f>IFERROR(VLOOKUP($B57,ФФП.Классика!$E$4:$I$46,ФФП.Классика!$D$2,0),"-")</f>
        <v>-</v>
      </c>
      <c r="G57" s="18" t="str">
        <f>IFERROR(VLOOKUP($B57,ФФП.счет!$E$4:$I$54,ФФП.счет!$D$2,0),"-")</f>
        <v>-</v>
      </c>
      <c r="H57" s="18" t="str">
        <f>IFERROR(VLOOKUP($B57,КубокФФП!$E$4:$I$50,КубокФФП!$D$2,0),"-")</f>
        <v>-</v>
      </c>
      <c r="I57" s="18" t="str">
        <f>IFERROR(VLOOKUP($B57,Спартакиада!$E$4:$I$50,Спартакиада!$D$2,0),"-")</f>
        <v>-</v>
      </c>
      <c r="J57" s="18" t="str">
        <f>IFERROR(VLOOKUP($B57,Торпедо!$E$4:$I$50,Торпедо!$D$2,0),"-")</f>
        <v>-</v>
      </c>
      <c r="K57" s="18" t="str">
        <f>IFERROR(VLOOKUP(B57,'Гран-При ТнП'!$E$4:$I$50,'Гран-При ТнП'!$D$2,0),"-")</f>
        <v>-</v>
      </c>
      <c r="L57" s="18" t="str">
        <f>IFERROR(VLOOKUP($B57,'ОТ Гран-При'!$E$4:$I$50,'ОТ Гран-При'!$D$2,0),"-")</f>
        <v>-</v>
      </c>
      <c r="M57" s="18" t="str">
        <f>IFERROR(VLOOKUP($B57,'Кубок Лева'!$E$4:$I$50,'Кубок Лева'!$D$2,0),"-")</f>
        <v>-</v>
      </c>
      <c r="N57" s="10">
        <f>10-COUNTIF(D57:M57,"-")</f>
        <v>2</v>
      </c>
    </row>
    <row r="58" spans="1:14">
      <c r="A58" s="7">
        <v>54</v>
      </c>
      <c r="B58" s="8" t="s">
        <v>36</v>
      </c>
      <c r="C58" s="9">
        <f>IFERROR(LARGE(D58:M58,1),0)+IFERROR(LARGE(D58:M58,2),0)+IFERROR(LARGE(D58:M58,3),0)+IFERROR(LARGE(D58:M58,4),0)+IFERROR(LARGE(D58:M58,5),0)+IFERROR(LARGE(D58:M58,6),0)+IFERROR(LARGE(D58:M58,7),0)</f>
        <v>18</v>
      </c>
      <c r="D58" s="18" t="str">
        <f>IFERROR(VLOOKUP($B58,ТСА!$E$4:$I$52,ТСА!$D$2,0),"-")</f>
        <v>-</v>
      </c>
      <c r="E58" s="18" t="str">
        <f>IFERROR(VLOOKUP($B58,'ТСА Кубок'!$E$4:$I$50,'ТСА Кубок'!$D$2,0),"-")</f>
        <v>-</v>
      </c>
      <c r="F58" s="18" t="str">
        <f>IFERROR(VLOOKUP($B58,ФФП.Классика!$E$4:$I$46,ФФП.Классика!$D$2,0),"-")</f>
        <v>-</v>
      </c>
      <c r="G58" s="18" t="str">
        <f>IFERROR(VLOOKUP($B58,ФФП.счет!$E$4:$I$54,ФФП.счет!$D$2,0),"-")</f>
        <v>-</v>
      </c>
      <c r="H58" s="18" t="str">
        <f>IFERROR(VLOOKUP($B58,КубокФФП!$E$4:$I$50,КубокФФП!$D$2,0),"-")</f>
        <v>-</v>
      </c>
      <c r="I58" s="18" t="str">
        <f>IFERROR(VLOOKUP($B58,Спартакиада!$E$4:$I$50,Спартакиада!$D$2,0),"-")</f>
        <v>-</v>
      </c>
      <c r="J58" s="18" t="str">
        <f>IFERROR(VLOOKUP($B58,Торпедо!$E$4:$I$50,Торпедо!$D$2,0),"-")</f>
        <v>-</v>
      </c>
      <c r="K58" s="18">
        <f>IFERROR(VLOOKUP(B58,'Гран-При ТнП'!$E$4:$I$50,'Гран-При ТнП'!$D$2,0),"-")</f>
        <v>18</v>
      </c>
      <c r="L58" s="18" t="str">
        <f>IFERROR(VLOOKUP($B58,'ОТ Гран-При'!$E$4:$I$50,'ОТ Гран-При'!$D$2,0),"-")</f>
        <v>-</v>
      </c>
      <c r="M58" s="18" t="str">
        <f>IFERROR(VLOOKUP($B58,'Кубок Лева'!$E$4:$I$50,'Кубок Лева'!$D$2,0),"-")</f>
        <v>-</v>
      </c>
      <c r="N58" s="10">
        <f>10-COUNTIF(D58:M58,"-")</f>
        <v>1</v>
      </c>
    </row>
    <row r="59" spans="1:14">
      <c r="A59" s="7">
        <v>55</v>
      </c>
      <c r="B59" s="8" t="s">
        <v>32</v>
      </c>
      <c r="C59" s="9">
        <f>IFERROR(LARGE(D59:M59,1),0)+IFERROR(LARGE(D59:M59,2),0)+IFERROR(LARGE(D59:M59,3),0)+IFERROR(LARGE(D59:M59,4),0)+IFERROR(LARGE(D59:M59,5),0)+IFERROR(LARGE(D59:M59,6),0)+IFERROR(LARGE(D59:M59,7),0)</f>
        <v>16</v>
      </c>
      <c r="D59" s="18" t="str">
        <f>IFERROR(VLOOKUP($B59,ТСА!$E$4:$I$52,ТСА!$D$2,0),"-")</f>
        <v>-</v>
      </c>
      <c r="E59" s="18" t="str">
        <f>IFERROR(VLOOKUP($B59,'ТСА Кубок'!$E$4:$I$50,'ТСА Кубок'!$D$2,0),"-")</f>
        <v>-</v>
      </c>
      <c r="F59" s="18" t="str">
        <f>IFERROR(VLOOKUP($B59,ФФП.Классика!$E$4:$I$46,ФФП.Классика!$D$2,0),"-")</f>
        <v>-</v>
      </c>
      <c r="G59" s="18" t="str">
        <f>IFERROR(VLOOKUP($B59,ФФП.счет!$E$4:$I$54,ФФП.счет!$D$2,0),"-")</f>
        <v>-</v>
      </c>
      <c r="H59" s="18" t="str">
        <f>IFERROR(VLOOKUP($B59,КубокФФП!$E$4:$I$50,КубокФФП!$D$2,0),"-")</f>
        <v>-</v>
      </c>
      <c r="I59" s="18" t="str">
        <f>IFERROR(VLOOKUP($B59,Спартакиада!$E$4:$I$50,Спартакиада!$D$2,0),"-")</f>
        <v>-</v>
      </c>
      <c r="J59" s="18" t="str">
        <f>IFERROR(VLOOKUP($B59,Торпедо!$E$4:$I$50,Торпедо!$D$2,0),"-")</f>
        <v>-</v>
      </c>
      <c r="K59" s="18">
        <f>IFERROR(VLOOKUP(B59,'Гран-При ТнП'!$E$4:$I$50,'Гран-При ТнП'!$D$2,0),"-")</f>
        <v>16</v>
      </c>
      <c r="L59" s="18" t="str">
        <f>IFERROR(VLOOKUP($B59,'ОТ Гран-При'!$E$4:$I$50,'ОТ Гран-При'!$D$2,0),"-")</f>
        <v>-</v>
      </c>
      <c r="M59" s="18" t="str">
        <f>IFERROR(VLOOKUP($B59,'Кубок Лева'!$E$4:$I$50,'Кубок Лева'!$D$2,0),"-")</f>
        <v>-</v>
      </c>
      <c r="N59" s="10">
        <f>10-COUNTIF(D59:M59,"-")</f>
        <v>1</v>
      </c>
    </row>
    <row r="60" spans="1:14">
      <c r="A60" s="7">
        <v>56</v>
      </c>
      <c r="B60" s="85" t="s">
        <v>235</v>
      </c>
      <c r="C60" s="9">
        <f>IFERROR(LARGE(D60:M60,1),0)+IFERROR(LARGE(D60:M60,2),0)+IFERROR(LARGE(D60:M60,3),0)+IFERROR(LARGE(D60:M60,4),0)+IFERROR(LARGE(D60:M60,5),0)+IFERROR(LARGE(D60:M60,6),0)+IFERROR(LARGE(D60:M60,7),0)</f>
        <v>16</v>
      </c>
      <c r="D60" s="18" t="str">
        <f>IFERROR(VLOOKUP($B60,ТСА!$E$4:$I$52,ТСА!$D$2,0),"-")</f>
        <v>-</v>
      </c>
      <c r="E60" s="18" t="str">
        <f>IFERROR(VLOOKUP($B60,'ТСА Кубок'!$E$4:$I$50,'ТСА Кубок'!$D$2,0),"-")</f>
        <v>-</v>
      </c>
      <c r="F60" s="18" t="str">
        <f>IFERROR(VLOOKUP($B60,ФФП.Классика!$E$4:$I$46,ФФП.Классика!$D$2,0),"-")</f>
        <v>-</v>
      </c>
      <c r="G60" s="18" t="str">
        <f>IFERROR(VLOOKUP($B60,ФФП.счет!$E$4:$I$54,ФФП.счет!$D$2,0),"-")</f>
        <v>-</v>
      </c>
      <c r="H60" s="18" t="str">
        <f>IFERROR(VLOOKUP($B60,КубокФФП!$E$4:$I$50,КубокФФП!$D$2,0),"-")</f>
        <v>-</v>
      </c>
      <c r="I60" s="18" t="str">
        <f>IFERROR(VLOOKUP($B60,Спартакиада!$E$4:$I$50,Спартакиада!$D$2,0),"-")</f>
        <v>-</v>
      </c>
      <c r="J60" s="18">
        <f>IFERROR(VLOOKUP($B60,Торпедо!$E$4:$I$50,Торпедо!$D$2,0),"-")</f>
        <v>16</v>
      </c>
      <c r="K60" s="18" t="str">
        <f>IFERROR(VLOOKUP(B60,'Гран-При ТнП'!$E$4:$I$50,'Гран-При ТнП'!$D$2,0),"-")</f>
        <v>-</v>
      </c>
      <c r="L60" s="18" t="str">
        <f>IFERROR(VLOOKUP($B60,'ОТ Гран-При'!$E$4:$I$50,'ОТ Гран-При'!$D$2,0),"-")</f>
        <v>-</v>
      </c>
      <c r="M60" s="18" t="str">
        <f>IFERROR(VLOOKUP($B60,'Кубок Лева'!$E$4:$I$50,'Кубок Лева'!$D$2,0),"-")</f>
        <v>-</v>
      </c>
      <c r="N60" s="10">
        <f>10-COUNTIF(D60:M60,"-")</f>
        <v>1</v>
      </c>
    </row>
    <row r="61" spans="1:14">
      <c r="A61" s="7">
        <v>57</v>
      </c>
      <c r="B61" s="11" t="s">
        <v>49</v>
      </c>
      <c r="C61" s="9">
        <f>IFERROR(LARGE(D61:M61,1),0)+IFERROR(LARGE(D61:M61,2),0)+IFERROR(LARGE(D61:M61,3),0)+IFERROR(LARGE(D61:M61,4),0)+IFERROR(LARGE(D61:M61,5),0)+IFERROR(LARGE(D61:M61,6),0)+IFERROR(LARGE(D61:M61,7),0)</f>
        <v>14</v>
      </c>
      <c r="D61" s="18" t="str">
        <f>IFERROR(VLOOKUP($B61,ТСА!$E$4:$I$52,ТСА!$D$2,0),"-")</f>
        <v>-</v>
      </c>
      <c r="E61" s="18" t="str">
        <f>IFERROR(VLOOKUP($B61,'ТСА Кубок'!$E$4:$I$50,'ТСА Кубок'!$D$2,0),"-")</f>
        <v>-</v>
      </c>
      <c r="F61" s="18" t="str">
        <f>IFERROR(VLOOKUP($B61,ФФП.Классика!$E$4:$I$46,ФФП.Классика!$D$2,0),"-")</f>
        <v>-</v>
      </c>
      <c r="G61" s="18" t="str">
        <f>IFERROR(VLOOKUP($B61,ФФП.счет!$E$4:$I$54,ФФП.счет!$D$2,0),"-")</f>
        <v>-</v>
      </c>
      <c r="H61" s="18" t="str">
        <f>IFERROR(VLOOKUP($B61,КубокФФП!$E$4:$I$50,КубокФФП!$D$2,0),"-")</f>
        <v>-</v>
      </c>
      <c r="I61" s="18" t="str">
        <f>IFERROR(VLOOKUP($B61,Спартакиада!$E$4:$I$50,Спартакиада!$D$2,0),"-")</f>
        <v>-</v>
      </c>
      <c r="J61" s="18" t="str">
        <f>IFERROR(VLOOKUP($B61,Торпедо!$E$4:$I$50,Торпедо!$D$2,0),"-")</f>
        <v>-</v>
      </c>
      <c r="K61" s="18">
        <f>IFERROR(VLOOKUP(B61,'Гран-При ТнП'!$E$4:$I$50,'Гран-При ТнП'!$D$2,0),"-")</f>
        <v>14</v>
      </c>
      <c r="L61" s="18" t="str">
        <f>IFERROR(VLOOKUP($B61,'ОТ Гран-При'!$E$4:$I$50,'ОТ Гран-При'!$D$2,0),"-")</f>
        <v>-</v>
      </c>
      <c r="M61" s="18" t="str">
        <f>IFERROR(VLOOKUP($B61,'Кубок Лева'!$E$4:$I$50,'Кубок Лева'!$D$2,0),"-")</f>
        <v>-</v>
      </c>
      <c r="N61" s="10">
        <f>10-COUNTIF(D61:M61,"-")</f>
        <v>1</v>
      </c>
    </row>
    <row r="62" spans="1:14">
      <c r="A62" s="7">
        <v>58</v>
      </c>
      <c r="B62" s="11" t="s">
        <v>83</v>
      </c>
      <c r="C62" s="9">
        <f>IFERROR(LARGE(D62:M62,1),0)+IFERROR(LARGE(D62:M62,2),0)+IFERROR(LARGE(D62:M62,3),0)+IFERROR(LARGE(D62:M62,4),0)+IFERROR(LARGE(D62:M62,5),0)+IFERROR(LARGE(D62:M62,6),0)+IFERROR(LARGE(D62:M62,7),0)</f>
        <v>12</v>
      </c>
      <c r="D62" s="18">
        <f>IFERROR(VLOOKUP($B62,ТСА!$E$4:$I$52,ТСА!$D$2,0),"-")</f>
        <v>12</v>
      </c>
      <c r="E62" s="18" t="str">
        <f>IFERROR(VLOOKUP($B62,'ТСА Кубок'!$E$4:$I$50,'ТСА Кубок'!$D$2,0),"-")</f>
        <v>-</v>
      </c>
      <c r="F62" s="18" t="str">
        <f>IFERROR(VLOOKUP($B62,ФФП.Классика!$E$4:$I$46,ФФП.Классика!$D$2,0),"-")</f>
        <v>-</v>
      </c>
      <c r="G62" s="18" t="str">
        <f>IFERROR(VLOOKUP($B62,ФФП.счет!$E$4:$I$54,ФФП.счет!$D$2,0),"-")</f>
        <v>-</v>
      </c>
      <c r="H62" s="18" t="str">
        <f>IFERROR(VLOOKUP($B62,КубокФФП!$E$4:$I$50,КубокФФП!$D$2,0),"-")</f>
        <v>-</v>
      </c>
      <c r="I62" s="18" t="str">
        <f>IFERROR(VLOOKUP($B62,Спартакиада!$E$4:$I$50,Спартакиада!$D$2,0),"-")</f>
        <v>-</v>
      </c>
      <c r="J62" s="18" t="str">
        <f>IFERROR(VLOOKUP($B62,Торпедо!$E$4:$I$50,Торпедо!$D$2,0),"-")</f>
        <v>-</v>
      </c>
      <c r="K62" s="18" t="str">
        <f>IFERROR(VLOOKUP(B62,'Гран-При ТнП'!$E$4:$I$50,'Гран-При ТнП'!$D$2,0),"-")</f>
        <v>-</v>
      </c>
      <c r="L62" s="18" t="str">
        <f>IFERROR(VLOOKUP($B62,'ОТ Гран-При'!$E$4:$I$50,'ОТ Гран-При'!$D$2,0),"-")</f>
        <v>-</v>
      </c>
      <c r="M62" s="18" t="str">
        <f>IFERROR(VLOOKUP($B62,'Кубок Лева'!$E$4:$I$50,'Кубок Лева'!$D$2,0),"-")</f>
        <v>-</v>
      </c>
      <c r="N62" s="10">
        <f>10-COUNTIF(D62:M62,"-")</f>
        <v>1</v>
      </c>
    </row>
    <row r="63" spans="1:14">
      <c r="A63" s="7">
        <v>59</v>
      </c>
      <c r="B63" s="11" t="s">
        <v>57</v>
      </c>
      <c r="C63" s="9">
        <f>IFERROR(LARGE(D63:M63,1),0)+IFERROR(LARGE(D63:M63,2),0)+IFERROR(LARGE(D63:M63,3),0)+IFERROR(LARGE(D63:M63,4),0)+IFERROR(LARGE(D63:M63,5),0)+IFERROR(LARGE(D63:M63,6),0)+IFERROR(LARGE(D63:M63,7),0)</f>
        <v>10</v>
      </c>
      <c r="D63" s="18" t="str">
        <f>IFERROR(VLOOKUP($B63,ТСА!$E$4:$I$52,ТСА!$D$2,0),"-")</f>
        <v>-</v>
      </c>
      <c r="E63" s="18" t="str">
        <f>IFERROR(VLOOKUP($B63,'ТСА Кубок'!$E$4:$I$50,'ТСА Кубок'!$D$2,0),"-")</f>
        <v>-</v>
      </c>
      <c r="F63" s="18" t="str">
        <f>IFERROR(VLOOKUP($B63,ФФП.Классика!$E$4:$I$46,ФФП.Классика!$D$2,0),"-")</f>
        <v>-</v>
      </c>
      <c r="G63" s="18" t="str">
        <f>IFERROR(VLOOKUP($B63,ФФП.счет!$E$4:$I$54,ФФП.счет!$D$2,0),"-")</f>
        <v>-</v>
      </c>
      <c r="H63" s="18" t="str">
        <f>IFERROR(VLOOKUP($B63,КубокФФП!$E$4:$I$50,КубокФФП!$D$2,0),"-")</f>
        <v>-</v>
      </c>
      <c r="I63" s="18">
        <f>IFERROR(VLOOKUP($B63,Спартакиада!$E$4:$I$50,Спартакиада!$D$2,0),"-")</f>
        <v>10</v>
      </c>
      <c r="J63" s="18" t="str">
        <f>IFERROR(VLOOKUP($B63,Торпедо!$E$4:$I$50,Торпедо!$D$2,0),"-")</f>
        <v>-</v>
      </c>
      <c r="K63" s="18" t="str">
        <f>IFERROR(VLOOKUP(B63,'Гран-При ТнП'!$E$4:$I$50,'Гран-При ТнП'!$D$2,0),"-")</f>
        <v>-</v>
      </c>
      <c r="L63" s="18" t="str">
        <f>IFERROR(VLOOKUP($B63,'ОТ Гран-При'!$E$4:$I$50,'ОТ Гран-При'!$D$2,0),"-")</f>
        <v>-</v>
      </c>
      <c r="M63" s="18" t="str">
        <f>IFERROR(VLOOKUP($B63,'Кубок Лева'!$E$4:$I$50,'Кубок Лева'!$D$2,0),"-")</f>
        <v>-</v>
      </c>
      <c r="N63" s="10">
        <f>10-COUNTIF(D63:M63,"-")</f>
        <v>1</v>
      </c>
    </row>
    <row r="64" spans="1:14">
      <c r="A64" s="7">
        <v>60</v>
      </c>
      <c r="B64" s="11" t="s">
        <v>62</v>
      </c>
      <c r="C64" s="9">
        <f>IFERROR(LARGE(D64:M64,1),0)+IFERROR(LARGE(D64:M64,2),0)+IFERROR(LARGE(D64:M64,3),0)+IFERROR(LARGE(D64:M64,4),0)+IFERROR(LARGE(D64:M64,5),0)+IFERROR(LARGE(D64:M64,6),0)+IFERROR(LARGE(D64:M64,7),0)</f>
        <v>10</v>
      </c>
      <c r="D64" s="18" t="str">
        <f>IFERROR(VLOOKUP($B64,ТСА!$E$4:$I$52,ТСА!$D$2,0),"-")</f>
        <v>-</v>
      </c>
      <c r="E64" s="18" t="str">
        <f>IFERROR(VLOOKUP($B64,'ТСА Кубок'!$E$4:$I$50,'ТСА Кубок'!$D$2,0),"-")</f>
        <v>-</v>
      </c>
      <c r="F64" s="18" t="str">
        <f>IFERROR(VLOOKUP($B64,ФФП.Классика!$E$4:$I$46,ФФП.Классика!$D$2,0),"-")</f>
        <v>-</v>
      </c>
      <c r="G64" s="18" t="str">
        <f>IFERROR(VLOOKUP($B64,ФФП.счет!$E$4:$I$54,ФФП.счет!$D$2,0),"-")</f>
        <v>-</v>
      </c>
      <c r="H64" s="18" t="str">
        <f>IFERROR(VLOOKUP($B64,КубокФФП!$E$4:$I$50,КубокФФП!$D$2,0),"-")</f>
        <v>-</v>
      </c>
      <c r="I64" s="18" t="str">
        <f>IFERROR(VLOOKUP($B64,Спартакиада!$E$4:$I$50,Спартакиада!$D$2,0),"-")</f>
        <v>-</v>
      </c>
      <c r="J64" s="18">
        <f>IFERROR(VLOOKUP($B64,Торпедо!$E$4:$I$50,Торпедо!$D$2,0),"-")</f>
        <v>10</v>
      </c>
      <c r="K64" s="18" t="str">
        <f>IFERROR(VLOOKUP(B64,'Гран-При ТнП'!$E$4:$I$50,'Гран-При ТнП'!$D$2,0),"-")</f>
        <v>-</v>
      </c>
      <c r="L64" s="18" t="str">
        <f>IFERROR(VLOOKUP($B64,'ОТ Гран-При'!$E$4:$I$50,'ОТ Гран-При'!$D$2,0),"-")</f>
        <v>-</v>
      </c>
      <c r="M64" s="18" t="str">
        <f>IFERROR(VLOOKUP($B64,'Кубок Лева'!$E$4:$I$50,'Кубок Лева'!$D$2,0),"-")</f>
        <v>-</v>
      </c>
      <c r="N64" s="10">
        <f>10-COUNTIF(D64:M64,"-")</f>
        <v>1</v>
      </c>
    </row>
    <row r="65" spans="1:14">
      <c r="A65" s="7">
        <v>61</v>
      </c>
      <c r="B65" s="85" t="s">
        <v>236</v>
      </c>
      <c r="C65" s="9">
        <f>IFERROR(LARGE(D65:M65,1),0)+IFERROR(LARGE(D65:M65,2),0)+IFERROR(LARGE(D65:M65,3),0)+IFERROR(LARGE(D65:M65,4),0)+IFERROR(LARGE(D65:M65,5),0)+IFERROR(LARGE(D65:M65,6),0)+IFERROR(LARGE(D65:M65,7),0)</f>
        <v>8</v>
      </c>
      <c r="D65" s="18" t="str">
        <f>IFERROR(VLOOKUP($B65,ТСА!$E$4:$I$52,ТСА!$D$2,0),"-")</f>
        <v>-</v>
      </c>
      <c r="E65" s="18" t="str">
        <f>IFERROR(VLOOKUP($B65,'ТСА Кубок'!$E$4:$I$50,'ТСА Кубок'!$D$2,0),"-")</f>
        <v>-</v>
      </c>
      <c r="F65" s="18" t="str">
        <f>IFERROR(VLOOKUP($B65,ФФП.Классика!$E$4:$I$46,ФФП.Классика!$D$2,0),"-")</f>
        <v>-</v>
      </c>
      <c r="G65" s="18" t="str">
        <f>IFERROR(VLOOKUP($B65,ФФП.счет!$E$4:$I$54,ФФП.счет!$D$2,0),"-")</f>
        <v>-</v>
      </c>
      <c r="H65" s="18" t="str">
        <f>IFERROR(VLOOKUP($B65,КубокФФП!$E$4:$I$50,КубокФФП!$D$2,0),"-")</f>
        <v>-</v>
      </c>
      <c r="I65" s="18" t="str">
        <f>IFERROR(VLOOKUP($B65,Спартакиада!$E$4:$I$50,Спартакиада!$D$2,0),"-")</f>
        <v>-</v>
      </c>
      <c r="J65" s="18">
        <f>IFERROR(VLOOKUP($B65,Торпедо!$E$4:$I$50,Торпедо!$D$2,0),"-")</f>
        <v>8</v>
      </c>
      <c r="K65" s="18" t="str">
        <f>IFERROR(VLOOKUP(B65,'Гран-При ТнП'!$E$4:$I$50,'Гран-При ТнП'!$D$2,0),"-")</f>
        <v>-</v>
      </c>
      <c r="L65" s="18" t="str">
        <f>IFERROR(VLOOKUP($B65,'ОТ Гран-При'!$E$4:$I$50,'ОТ Гран-При'!$D$2,0),"-")</f>
        <v>-</v>
      </c>
      <c r="M65" s="18" t="str">
        <f>IFERROR(VLOOKUP($B65,'Кубок Лева'!$E$4:$I$50,'Кубок Лева'!$D$2,0),"-")</f>
        <v>-</v>
      </c>
      <c r="N65" s="10">
        <f>10-COUNTIF(D65:M65,"-")</f>
        <v>1</v>
      </c>
    </row>
    <row r="66" spans="1:14">
      <c r="A66" s="68">
        <v>62</v>
      </c>
      <c r="B66" s="69" t="s">
        <v>39</v>
      </c>
      <c r="C66" s="70">
        <f>IFERROR(LARGE(D66:M66,1),0)+IFERROR(LARGE(D66:M66,2),0)+IFERROR(LARGE(D66:M66,3),0)+IFERROR(LARGE(D66:M66,4),0)+IFERROR(LARGE(D66:M66,5),0)+IFERROR(LARGE(D66:M66,6),0)+IFERROR(LARGE(D66:M66,7),0)</f>
        <v>6</v>
      </c>
      <c r="D66" s="73" t="str">
        <f>IFERROR(VLOOKUP($B66,ТСА!$E$4:$I$52,ТСА!$D$2,0),"-")</f>
        <v>-</v>
      </c>
      <c r="E66" s="73" t="str">
        <f>IFERROR(VLOOKUP($B66,'ТСА Кубок'!$E$4:$I$50,'ТСА Кубок'!$D$2,0),"-")</f>
        <v>-</v>
      </c>
      <c r="F66" s="73" t="str">
        <f>IFERROR(VLOOKUP($B66,ФФП.Классика!$E$4:$I$46,ФФП.Классика!$D$2,0),"-")</f>
        <v>-</v>
      </c>
      <c r="G66" s="73" t="str">
        <f>IFERROR(VLOOKUP($B66,ФФП.счет!$E$4:$I$54,ФФП.счет!$D$2,0),"-")</f>
        <v>-</v>
      </c>
      <c r="H66" s="73" t="str">
        <f>IFERROR(VLOOKUP($B66,КубокФФП!$E$4:$I$50,КубокФФП!$D$2,0),"-")</f>
        <v>-</v>
      </c>
      <c r="I66" s="73" t="str">
        <f>IFERROR(VLOOKUP($B66,Спартакиада!$E$4:$I$50,Спартакиада!$D$2,0),"-")</f>
        <v>-</v>
      </c>
      <c r="J66" s="18" t="str">
        <f>IFERROR(VLOOKUP($B66,Торпедо!$E$4:$I$50,Торпедо!$D$2,0),"-")</f>
        <v>-</v>
      </c>
      <c r="K66" s="73">
        <f>IFERROR(VLOOKUP(B66,'Гран-При ТнП'!$E$4:$I$50,'Гран-При ТнП'!$D$2,0),"-")</f>
        <v>6</v>
      </c>
      <c r="L66" s="73" t="str">
        <f>IFERROR(VLOOKUP($B66,'ОТ Гран-При'!$E$4:$I$50,'ОТ Гран-При'!$D$2,0),"-")</f>
        <v>-</v>
      </c>
      <c r="M66" s="73" t="str">
        <f>IFERROR(VLOOKUP($B66,'Кубок Лева'!$E$4:$I$50,'Кубок Лева'!$D$2,0),"-")</f>
        <v>-</v>
      </c>
      <c r="N66" s="71">
        <f>10-COUNTIF(D66:M66,"-")</f>
        <v>1</v>
      </c>
    </row>
    <row r="67" spans="1:14">
      <c r="A67" s="72">
        <v>63</v>
      </c>
      <c r="B67" s="85" t="s">
        <v>237</v>
      </c>
      <c r="C67" s="9">
        <f>IFERROR(LARGE(D67:M67,1),0)+IFERROR(LARGE(D67:M67,2),0)+IFERROR(LARGE(D67:M67,3),0)+IFERROR(LARGE(D67:M67,4),0)+IFERROR(LARGE(D67:M67,5),0)+IFERROR(LARGE(D67:M67,6),0)+IFERROR(LARGE(D67:M67,7),0)</f>
        <v>4</v>
      </c>
      <c r="D67" s="18" t="str">
        <f>IFERROR(VLOOKUP($B67,ТСА!$E$4:$I$52,ТСА!$D$2,0),"-")</f>
        <v>-</v>
      </c>
      <c r="E67" s="18" t="str">
        <f>IFERROR(VLOOKUP($B67,'ТСА Кубок'!$E$4:$I$50,'ТСА Кубок'!$D$2,0),"-")</f>
        <v>-</v>
      </c>
      <c r="F67" s="18" t="str">
        <f>IFERROR(VLOOKUP($B67,ФФП.Классика!$E$4:$I$46,ФФП.Классика!$D$2,0),"-")</f>
        <v>-</v>
      </c>
      <c r="G67" s="18" t="str">
        <f>IFERROR(VLOOKUP($B67,ФФП.счет!$E$4:$I$54,ФФП.счет!$D$2,0),"-")</f>
        <v>-</v>
      </c>
      <c r="H67" s="18" t="str">
        <f>IFERROR(VLOOKUP($B67,КубокФФП!$E$4:$I$50,КубокФФП!$D$2,0),"-")</f>
        <v>-</v>
      </c>
      <c r="I67" s="18" t="str">
        <f>IFERROR(VLOOKUP($B67,Спартакиада!$E$4:$I$50,Спартакиада!$D$2,0),"-")</f>
        <v>-</v>
      </c>
      <c r="J67" s="18">
        <f>IFERROR(VLOOKUP($B67,Торпедо!$E$4:$I$50,Торпедо!$D$2,0),"-")</f>
        <v>4</v>
      </c>
      <c r="K67" s="18" t="str">
        <f>IFERROR(VLOOKUP(B67,'Гран-При ТнП'!$E$4:$I$50,'Гран-При ТнП'!$D$2,0),"-")</f>
        <v>-</v>
      </c>
      <c r="L67" s="18" t="str">
        <f>IFERROR(VLOOKUP($B67,'ОТ Гран-При'!$E$4:$I$50,'ОТ Гран-При'!$D$2,0),"-")</f>
        <v>-</v>
      </c>
      <c r="M67" s="18" t="str">
        <f>IFERROR(VLOOKUP($B67,'Кубок Лева'!$E$4:$I$50,'Кубок Лева'!$D$2,0),"-")</f>
        <v>-</v>
      </c>
      <c r="N67" s="10">
        <f>10-COUNTIF(D67:M67,"-")</f>
        <v>1</v>
      </c>
    </row>
    <row r="68" spans="1:14">
      <c r="A68" s="72">
        <v>64</v>
      </c>
      <c r="B68" s="11" t="s">
        <v>81</v>
      </c>
      <c r="C68" s="9">
        <f>IFERROR(LARGE(D68:M68,1),0)+IFERROR(LARGE(D68:M68,2),0)+IFERROR(LARGE(D68:M68,3),0)+IFERROR(LARGE(D68:M68,4),0)+IFERROR(LARGE(D68:M68,5),0)+IFERROR(LARGE(D68:M68,6),0)+IFERROR(LARGE(D68:M68,7),0)</f>
        <v>2</v>
      </c>
      <c r="D68" s="18">
        <f>IFERROR(VLOOKUP($B68,ТСА!$E$4:$I$52,ТСА!$D$2,0),"-")</f>
        <v>2</v>
      </c>
      <c r="E68" s="18" t="str">
        <f>IFERROR(VLOOKUP($B68,'ТСА Кубок'!$E$4:$I$50,'ТСА Кубок'!$D$2,0),"-")</f>
        <v>-</v>
      </c>
      <c r="F68" s="18" t="str">
        <f>IFERROR(VLOOKUP($B68,ФФП.Классика!$E$4:$I$46,ФФП.Классика!$D$2,0),"-")</f>
        <v>-</v>
      </c>
      <c r="G68" s="18" t="str">
        <f>IFERROR(VLOOKUP($B68,ФФП.счет!$E$4:$I$54,ФФП.счет!$D$2,0),"-")</f>
        <v>-</v>
      </c>
      <c r="H68" s="18" t="str">
        <f>IFERROR(VLOOKUP($B68,КубокФФП!$E$4:$I$50,КубокФФП!$D$2,0),"-")</f>
        <v>-</v>
      </c>
      <c r="I68" s="18" t="str">
        <f>IFERROR(VLOOKUP($B68,Спартакиада!$E$4:$I$50,Спартакиада!$D$2,0),"-")</f>
        <v>-</v>
      </c>
      <c r="J68" s="18" t="str">
        <f>IFERROR(VLOOKUP($B68,Торпедо!$E$4:$I$50,Торпедо!$D$2,0),"-")</f>
        <v>-</v>
      </c>
      <c r="K68" s="18" t="str">
        <f>IFERROR(VLOOKUP(B68,'Гран-При ТнП'!$E$4:$I$50,'Гран-При ТнП'!$D$2,0),"-")</f>
        <v>-</v>
      </c>
      <c r="L68" s="18" t="str">
        <f>IFERROR(VLOOKUP($B68,'ОТ Гран-При'!$E$4:$I$50,'ОТ Гран-При'!$D$2,0),"-")</f>
        <v>-</v>
      </c>
      <c r="M68" s="18" t="str">
        <f>IFERROR(VLOOKUP($B68,'Кубок Лева'!$E$4:$I$50,'Кубок Лева'!$D$2,0),"-")</f>
        <v>-</v>
      </c>
      <c r="N68" s="10">
        <f>10-COUNTIF(D68:M68,"-")</f>
        <v>1</v>
      </c>
    </row>
    <row r="69" spans="1:14">
      <c r="A69" s="72">
        <v>65</v>
      </c>
      <c r="B69" s="11" t="s">
        <v>229</v>
      </c>
      <c r="C69" s="9">
        <f>IFERROR(LARGE(D69:M69,1),0)+IFERROR(LARGE(D69:M69,2),0)+IFERROR(LARGE(D69:M69,3),0)+IFERROR(LARGE(D69:M69,4),0)+IFERROR(LARGE(D69:M69,5),0)+IFERROR(LARGE(D69:M69,6),0)+IFERROR(LARGE(D69:M69,7),0)</f>
        <v>2</v>
      </c>
      <c r="D69" s="18" t="str">
        <f>IFERROR(VLOOKUP($B69,ТСА!$E$4:$I$52,ТСА!$D$2,0),"-")</f>
        <v>-</v>
      </c>
      <c r="E69" s="18" t="str">
        <f>IFERROR(VLOOKUP($B69,'ТСА Кубок'!$E$4:$I$50,'ТСА Кубок'!$D$2,0),"-")</f>
        <v>-</v>
      </c>
      <c r="F69" s="18" t="str">
        <f>IFERROR(VLOOKUP($B69,ФФП.Классика!$E$4:$I$46,ФФП.Классика!$D$2,0),"-")</f>
        <v>-</v>
      </c>
      <c r="G69" s="18" t="str">
        <f>IFERROR(VLOOKUP($B69,ФФП.счет!$E$4:$I$54,ФФП.счет!$D$2,0),"-")</f>
        <v>-</v>
      </c>
      <c r="H69" s="18" t="str">
        <f>IFERROR(VLOOKUP($B69,КубокФФП!$E$4:$I$50,КубокФФП!$D$2,0),"-")</f>
        <v>-</v>
      </c>
      <c r="I69" s="18" t="str">
        <f>IFERROR(VLOOKUP($B69,Спартакиада!$E$4:$I$50,Спартакиада!$D$2,0),"-")</f>
        <v>-</v>
      </c>
      <c r="J69" s="18" t="str">
        <f>IFERROR(VLOOKUP($B69,Торпедо!$E$4:$I$50,Торпедо!$D$2,0),"-")</f>
        <v>-</v>
      </c>
      <c r="K69" s="18" t="str">
        <f>IFERROR(VLOOKUP(B69,'Гран-При ТнП'!$E$4:$I$50,'Гран-При ТнП'!$D$2,0),"-")</f>
        <v>-</v>
      </c>
      <c r="L69" s="18">
        <f>IFERROR(VLOOKUP($B69,'ОТ Гран-При'!$E$4:$I$50,'ОТ Гран-При'!$D$2,0),"-")</f>
        <v>2</v>
      </c>
      <c r="M69" s="18" t="str">
        <f>IFERROR(VLOOKUP($B69,'Кубок Лева'!$E$4:$I$50,'Кубок Лева'!$D$2,0),"-")</f>
        <v>-</v>
      </c>
      <c r="N69" s="10">
        <f>10-COUNTIF(D69:M69,"-")</f>
        <v>1</v>
      </c>
    </row>
    <row r="70" spans="1:14">
      <c r="A70" s="72">
        <v>66</v>
      </c>
      <c r="B70" s="11" t="s">
        <v>71</v>
      </c>
      <c r="C70" s="9">
        <f>IFERROR(LARGE(D70:M70,1),0)+IFERROR(LARGE(D70:M70,2),0)+IFERROR(LARGE(D70:M70,3),0)+IFERROR(LARGE(D70:M70,4),0)+IFERROR(LARGE(D70:M70,5),0)+IFERROR(LARGE(D70:M70,6),0)+IFERROR(LARGE(D70:M70,7),0)</f>
        <v>0</v>
      </c>
      <c r="D70" s="18" t="str">
        <f>IFERROR(VLOOKUP($B70,ТСА!$E$4:$I$52,ТСА!$D$2,0),"-")</f>
        <v>-</v>
      </c>
      <c r="E70" s="18" t="str">
        <f>IFERROR(VLOOKUP($B70,'ТСА Кубок'!$E$4:$I$50,'ТСА Кубок'!$D$2,0),"-")</f>
        <v>-</v>
      </c>
      <c r="F70" s="18" t="str">
        <f>IFERROR(VLOOKUP($B70,ФФП.Классика!$E$4:$I$46,ФФП.Классика!$D$2,0),"-")</f>
        <v>-</v>
      </c>
      <c r="G70" s="18" t="str">
        <f>IFERROR(VLOOKUP($B70,ФФП.счет!$E$4:$I$54,ФФП.счет!$D$2,0),"-")</f>
        <v>-</v>
      </c>
      <c r="H70" s="18" t="str">
        <f>IFERROR(VLOOKUP($B70,КубокФФП!$E$4:$I$50,КубокФФП!$D$2,0),"-")</f>
        <v>-</v>
      </c>
      <c r="I70" s="18" t="str">
        <f>IFERROR(VLOOKUP($B70,Спартакиада!$E$4:$I$50,Спартакиада!$D$2,0),"-")</f>
        <v>-</v>
      </c>
      <c r="J70" s="18" t="str">
        <f>IFERROR(VLOOKUP($B70,Торпедо!$E$4:$I$50,Торпедо!$D$2,0),"-")</f>
        <v>-</v>
      </c>
      <c r="K70" s="18" t="str">
        <f>IFERROR(VLOOKUP(B70,'Гран-При ТнП'!$E$4:$I$50,'Гран-При ТнП'!$D$2,0),"-")</f>
        <v>-</v>
      </c>
      <c r="L70" s="18" t="str">
        <f>IFERROR(VLOOKUP($B70,'ОТ Гран-При'!$E$4:$I$50,'ОТ Гран-При'!$D$2,0),"-")</f>
        <v>-</v>
      </c>
      <c r="M70" s="18" t="str">
        <f>IFERROR(VLOOKUP($B70,'Кубок Лева'!$E$4:$I$50,'Кубок Лева'!$D$2,0),"-")</f>
        <v>-</v>
      </c>
      <c r="N70" s="10">
        <f>10-COUNTIF(D70:M70,"-")</f>
        <v>0</v>
      </c>
    </row>
    <row r="71" spans="1:14">
      <c r="A71" s="72">
        <v>67</v>
      </c>
      <c r="B71" s="8" t="s">
        <v>11</v>
      </c>
      <c r="C71" s="9">
        <f>IFERROR(LARGE(D71:M71,1),0)+IFERROR(LARGE(D71:M71,2),0)+IFERROR(LARGE(D71:M71,3),0)+IFERROR(LARGE(D71:M71,4),0)+IFERROR(LARGE(D71:M71,5),0)+IFERROR(LARGE(D71:M71,6),0)+IFERROR(LARGE(D71:M71,7),0)</f>
        <v>0</v>
      </c>
      <c r="D71" s="18" t="str">
        <f>IFERROR(VLOOKUP($B71,ТСА!$E$4:$I$52,ТСА!$D$2,0),"-")</f>
        <v>-</v>
      </c>
      <c r="E71" s="18" t="str">
        <f>IFERROR(VLOOKUP($B71,'ТСА Кубок'!$E$4:$I$50,'ТСА Кубок'!$D$2,0),"-")</f>
        <v>-</v>
      </c>
      <c r="F71" s="18" t="str">
        <f>IFERROR(VLOOKUP($B71,ФФП.Классика!$E$4:$I$46,ФФП.Классика!$D$2,0),"-")</f>
        <v>-</v>
      </c>
      <c r="G71" s="18" t="str">
        <f>IFERROR(VLOOKUP($B71,ФФП.счет!$E$4:$I$54,ФФП.счет!$D$2,0),"-")</f>
        <v>-</v>
      </c>
      <c r="H71" s="18" t="str">
        <f>IFERROR(VLOOKUP($B71,КубокФФП!$E$4:$I$50,КубокФФП!$D$2,0),"-")</f>
        <v>-</v>
      </c>
      <c r="I71" s="18" t="str">
        <f>IFERROR(VLOOKUP($B71,Спартакиада!$E$4:$I$50,Спартакиада!$D$2,0),"-")</f>
        <v>-</v>
      </c>
      <c r="J71" s="18" t="str">
        <f>IFERROR(VLOOKUP($B71,Торпедо!$E$4:$I$50,Торпедо!$D$2,0),"-")</f>
        <v>-</v>
      </c>
      <c r="K71" s="18" t="str">
        <f>IFERROR(VLOOKUP(B71,'Гран-При ТнП'!$E$4:$I$50,'Гран-При ТнП'!$D$2,0),"-")</f>
        <v>-</v>
      </c>
      <c r="L71" s="18" t="str">
        <f>IFERROR(VLOOKUP($B71,'ОТ Гран-При'!$E$4:$I$50,'ОТ Гран-При'!$D$2,0),"-")</f>
        <v>-</v>
      </c>
      <c r="M71" s="18" t="str">
        <f>IFERROR(VLOOKUP($B71,'Кубок Лева'!$E$4:$I$50,'Кубок Лева'!$D$2,0),"-")</f>
        <v>-</v>
      </c>
      <c r="N71" s="10">
        <f>10-COUNTIF(D71:M71,"-")</f>
        <v>0</v>
      </c>
    </row>
    <row r="72" spans="1:14">
      <c r="A72" s="72">
        <v>68</v>
      </c>
      <c r="B72" s="11" t="s">
        <v>93</v>
      </c>
      <c r="C72" s="9">
        <f>IFERROR(LARGE(D72:M72,1),0)+IFERROR(LARGE(D72:M72,2),0)+IFERROR(LARGE(D72:M72,3),0)+IFERROR(LARGE(D72:M72,4),0)+IFERROR(LARGE(D72:M72,5),0)+IFERROR(LARGE(D72:M72,6),0)+IFERROR(LARGE(D72:M72,7),0)</f>
        <v>0</v>
      </c>
      <c r="D72" s="18" t="str">
        <f>IFERROR(VLOOKUP($B72,ТСА!$E$4:$I$52,ТСА!$D$2,0),"-")</f>
        <v>-</v>
      </c>
      <c r="E72" s="18" t="str">
        <f>IFERROR(VLOOKUP($B72,'ТСА Кубок'!$E$4:$I$50,'ТСА Кубок'!$D$2,0),"-")</f>
        <v>-</v>
      </c>
      <c r="F72" s="18" t="str">
        <f>IFERROR(VLOOKUP($B72,ФФП.Классика!$E$4:$I$46,ФФП.Классика!$D$2,0),"-")</f>
        <v>-</v>
      </c>
      <c r="G72" s="18" t="str">
        <f>IFERROR(VLOOKUP($B72,ФФП.счет!$E$4:$I$54,ФФП.счет!$D$2,0),"-")</f>
        <v>-</v>
      </c>
      <c r="H72" s="18" t="str">
        <f>IFERROR(VLOOKUP($B72,КубокФФП!$E$4:$I$50,КубокФФП!$D$2,0),"-")</f>
        <v>-</v>
      </c>
      <c r="I72" s="18" t="str">
        <f>IFERROR(VLOOKUP($B72,Спартакиада!$E$4:$I$50,Спартакиада!$D$2,0),"-")</f>
        <v>-</v>
      </c>
      <c r="J72" s="18" t="str">
        <f>IFERROR(VLOOKUP($B72,Торпедо!$E$4:$I$50,Торпедо!$D$2,0),"-")</f>
        <v>-</v>
      </c>
      <c r="K72" s="18" t="str">
        <f>IFERROR(VLOOKUP(B72,'Гран-При ТнП'!$E$4:$I$50,'Гран-При ТнП'!$D$2,0),"-")</f>
        <v>-</v>
      </c>
      <c r="L72" s="18" t="str">
        <f>IFERROR(VLOOKUP($B72,'ОТ Гран-При'!$E$4:$I$50,'ОТ Гран-При'!$D$2,0),"-")</f>
        <v>-</v>
      </c>
      <c r="M72" s="18" t="str">
        <f>IFERROR(VLOOKUP($B72,'Кубок Лева'!$E$4:$I$50,'Кубок Лева'!$D$2,0),"-")</f>
        <v>-</v>
      </c>
      <c r="N72" s="10">
        <f>10-COUNTIF(D72:M72,"-")</f>
        <v>0</v>
      </c>
    </row>
    <row r="73" spans="1:14">
      <c r="A73" s="72">
        <v>69</v>
      </c>
      <c r="B73" s="11" t="s">
        <v>74</v>
      </c>
      <c r="C73" s="9">
        <f>IFERROR(LARGE(D73:M73,1),0)+IFERROR(LARGE(D73:M73,2),0)+IFERROR(LARGE(D73:M73,3),0)+IFERROR(LARGE(D73:M73,4),0)+IFERROR(LARGE(D73:M73,5),0)+IFERROR(LARGE(D73:M73,6),0)+IFERROR(LARGE(D73:M73,7),0)</f>
        <v>0</v>
      </c>
      <c r="D73" s="18" t="str">
        <f>IFERROR(VLOOKUP($B73,ТСА!$E$4:$I$52,ТСА!$D$2,0),"-")</f>
        <v>-</v>
      </c>
      <c r="E73" s="18" t="str">
        <f>IFERROR(VLOOKUP($B73,'ТСА Кубок'!$E$4:$I$50,'ТСА Кубок'!$D$2,0),"-")</f>
        <v>-</v>
      </c>
      <c r="F73" s="18" t="str">
        <f>IFERROR(VLOOKUP($B73,ФФП.Классика!$E$4:$I$46,ФФП.Классика!$D$2,0),"-")</f>
        <v>-</v>
      </c>
      <c r="G73" s="18" t="str">
        <f>IFERROR(VLOOKUP($B73,ФФП.счет!$E$4:$I$54,ФФП.счет!$D$2,0),"-")</f>
        <v>-</v>
      </c>
      <c r="H73" s="18" t="str">
        <f>IFERROR(VLOOKUP($B73,КубокФФП!$E$4:$I$50,КубокФФП!$D$2,0),"-")</f>
        <v>-</v>
      </c>
      <c r="I73" s="18" t="str">
        <f>IFERROR(VLOOKUP($B73,Спартакиада!$E$4:$I$50,Спартакиада!$D$2,0),"-")</f>
        <v>-</v>
      </c>
      <c r="J73" s="18" t="str">
        <f>IFERROR(VLOOKUP($B73,Торпедо!$E$4:$I$50,Торпедо!$D$2,0),"-")</f>
        <v>-</v>
      </c>
      <c r="K73" s="18" t="str">
        <f>IFERROR(VLOOKUP(B73,'Гран-При ТнП'!$E$4:$I$50,'Гран-При ТнП'!$D$2,0),"-")</f>
        <v>-</v>
      </c>
      <c r="L73" s="18" t="str">
        <f>IFERROR(VLOOKUP($B73,'ОТ Гран-При'!$E$4:$I$50,'ОТ Гран-При'!$D$2,0),"-")</f>
        <v>-</v>
      </c>
      <c r="M73" s="18" t="str">
        <f>IFERROR(VLOOKUP($B73,'Кубок Лева'!$E$4:$I$50,'Кубок Лева'!$D$2,0),"-")</f>
        <v>-</v>
      </c>
      <c r="N73" s="10">
        <f>10-COUNTIF(D73:M73,"-")</f>
        <v>0</v>
      </c>
    </row>
    <row r="74" spans="1:14">
      <c r="A74" s="72">
        <v>70</v>
      </c>
      <c r="B74" s="11" t="s">
        <v>61</v>
      </c>
      <c r="C74" s="9">
        <f>IFERROR(LARGE(D74:M74,1),0)+IFERROR(LARGE(D74:M74,2),0)+IFERROR(LARGE(D74:M74,3),0)+IFERROR(LARGE(D74:M74,4),0)+IFERROR(LARGE(D74:M74,5),0)+IFERROR(LARGE(D74:M74,6),0)+IFERROR(LARGE(D74:M74,7),0)</f>
        <v>0</v>
      </c>
      <c r="D74" s="18" t="str">
        <f>IFERROR(VLOOKUP($B74,ТСА!$E$4:$I$52,ТСА!$D$2,0),"-")</f>
        <v>-</v>
      </c>
      <c r="E74" s="18" t="str">
        <f>IFERROR(VLOOKUP($B74,'ТСА Кубок'!$E$4:$I$50,'ТСА Кубок'!$D$2,0),"-")</f>
        <v>-</v>
      </c>
      <c r="F74" s="18" t="str">
        <f>IFERROR(VLOOKUP($B74,ФФП.Классика!$E$4:$I$46,ФФП.Классика!$D$2,0),"-")</f>
        <v>-</v>
      </c>
      <c r="G74" s="18" t="str">
        <f>IFERROR(VLOOKUP($B74,ФФП.счет!$E$4:$I$54,ФФП.счет!$D$2,0),"-")</f>
        <v>-</v>
      </c>
      <c r="H74" s="18" t="str">
        <f>IFERROR(VLOOKUP($B74,КубокФФП!$E$4:$I$50,КубокФФП!$D$2,0),"-")</f>
        <v>-</v>
      </c>
      <c r="I74" s="18" t="str">
        <f>IFERROR(VLOOKUP($B74,Спартакиада!$E$4:$I$50,Спартакиада!$D$2,0),"-")</f>
        <v>-</v>
      </c>
      <c r="J74" s="18" t="str">
        <f>IFERROR(VLOOKUP($B74,Торпедо!$E$4:$I$50,Торпедо!$D$2,0),"-")</f>
        <v>-</v>
      </c>
      <c r="K74" s="18" t="str">
        <f>IFERROR(VLOOKUP(B74,'Гран-При ТнП'!$E$4:$I$50,'Гран-При ТнП'!$D$2,0),"-")</f>
        <v>-</v>
      </c>
      <c r="L74" s="18" t="str">
        <f>IFERROR(VLOOKUP($B74,'ОТ Гран-При'!$E$4:$I$50,'ОТ Гран-При'!$D$2,0),"-")</f>
        <v>-</v>
      </c>
      <c r="M74" s="18" t="str">
        <f>IFERROR(VLOOKUP($B74,'Кубок Лева'!$E$4:$I$50,'Кубок Лева'!$D$2,0),"-")</f>
        <v>-</v>
      </c>
      <c r="N74" s="10">
        <f>10-COUNTIF(D74:M74,"-")</f>
        <v>0</v>
      </c>
    </row>
    <row r="75" spans="1:14">
      <c r="A75" s="72">
        <v>71</v>
      </c>
      <c r="B75" s="11" t="s">
        <v>76</v>
      </c>
      <c r="C75" s="9">
        <f>IFERROR(LARGE(D75:M75,1),0)+IFERROR(LARGE(D75:M75,2),0)+IFERROR(LARGE(D75:M75,3),0)+IFERROR(LARGE(D75:M75,4),0)+IFERROR(LARGE(D75:M75,5),0)+IFERROR(LARGE(D75:M75,6),0)+IFERROR(LARGE(D75:M75,7),0)</f>
        <v>0</v>
      </c>
      <c r="D75" s="18" t="str">
        <f>IFERROR(VLOOKUP($B75,ТСА!$E$4:$I$52,ТСА!$D$2,0),"-")</f>
        <v>-</v>
      </c>
      <c r="E75" s="18" t="str">
        <f>IFERROR(VLOOKUP($B75,'ТСА Кубок'!$E$4:$I$50,'ТСА Кубок'!$D$2,0),"-")</f>
        <v>-</v>
      </c>
      <c r="F75" s="18" t="str">
        <f>IFERROR(VLOOKUP($B75,ФФП.Классика!$E$4:$I$46,ФФП.Классика!$D$2,0),"-")</f>
        <v>-</v>
      </c>
      <c r="G75" s="18" t="str">
        <f>IFERROR(VLOOKUP($B75,ФФП.счет!$E$4:$I$54,ФФП.счет!$D$2,0),"-")</f>
        <v>-</v>
      </c>
      <c r="H75" s="18" t="str">
        <f>IFERROR(VLOOKUP($B75,КубокФФП!$E$4:$I$50,КубокФФП!$D$2,0),"-")</f>
        <v>-</v>
      </c>
      <c r="I75" s="18" t="str">
        <f>IFERROR(VLOOKUP($B75,Спартакиада!$E$4:$I$50,Спартакиада!$D$2,0),"-")</f>
        <v>-</v>
      </c>
      <c r="J75" s="18" t="str">
        <f>IFERROR(VLOOKUP($B75,Торпедо!$E$4:$I$50,Торпедо!$D$2,0),"-")</f>
        <v>-</v>
      </c>
      <c r="K75" s="18" t="str">
        <f>IFERROR(VLOOKUP(B75,'Гран-При ТнП'!$E$4:$I$50,'Гран-При ТнП'!$D$2,0),"-")</f>
        <v>-</v>
      </c>
      <c r="L75" s="18" t="str">
        <f>IFERROR(VLOOKUP($B75,'ОТ Гран-При'!$E$4:$I$50,'ОТ Гран-При'!$D$2,0),"-")</f>
        <v>-</v>
      </c>
      <c r="M75" s="18" t="str">
        <f>IFERROR(VLOOKUP($B75,'Кубок Лева'!$E$4:$I$50,'Кубок Лева'!$D$2,0),"-")</f>
        <v>-</v>
      </c>
      <c r="N75" s="10">
        <f>10-COUNTIF(D75:M75,"-")</f>
        <v>0</v>
      </c>
    </row>
    <row r="76" spans="1:14">
      <c r="A76" s="72">
        <v>72</v>
      </c>
      <c r="B76" s="11" t="s">
        <v>70</v>
      </c>
      <c r="C76" s="9">
        <f>IFERROR(LARGE(D76:M76,1),0)+IFERROR(LARGE(D76:M76,2),0)+IFERROR(LARGE(D76:M76,3),0)+IFERROR(LARGE(D76:M76,4),0)+IFERROR(LARGE(D76:M76,5),0)+IFERROR(LARGE(D76:M76,6),0)+IFERROR(LARGE(D76:M76,7),0)</f>
        <v>0</v>
      </c>
      <c r="D76" s="18" t="str">
        <f>IFERROR(VLOOKUP($B76,ТСА!$E$4:$I$52,ТСА!$D$2,0),"-")</f>
        <v>-</v>
      </c>
      <c r="E76" s="18" t="str">
        <f>IFERROR(VLOOKUP($B76,'ТСА Кубок'!$E$4:$I$50,'ТСА Кубок'!$D$2,0),"-")</f>
        <v>-</v>
      </c>
      <c r="F76" s="18" t="str">
        <f>IFERROR(VLOOKUP($B76,ФФП.Классика!$E$4:$I$46,ФФП.Классика!$D$2,0),"-")</f>
        <v>-</v>
      </c>
      <c r="G76" s="18" t="str">
        <f>IFERROR(VLOOKUP($B76,ФФП.счет!$E$4:$I$54,ФФП.счет!$D$2,0),"-")</f>
        <v>-</v>
      </c>
      <c r="H76" s="18" t="str">
        <f>IFERROR(VLOOKUP($B76,КубокФФП!$E$4:$I$50,КубокФФП!$D$2,0),"-")</f>
        <v>-</v>
      </c>
      <c r="I76" s="18" t="str">
        <f>IFERROR(VLOOKUP($B76,Спартакиада!$E$4:$I$50,Спартакиада!$D$2,0),"-")</f>
        <v>-</v>
      </c>
      <c r="J76" s="18" t="str">
        <f>IFERROR(VLOOKUP($B76,Торпедо!$E$4:$I$50,Торпедо!$D$2,0),"-")</f>
        <v>-</v>
      </c>
      <c r="K76" s="18" t="str">
        <f>IFERROR(VLOOKUP(B76,'Гран-При ТнП'!$E$4:$I$50,'Гран-При ТнП'!$D$2,0),"-")</f>
        <v>-</v>
      </c>
      <c r="L76" s="18" t="str">
        <f>IFERROR(VLOOKUP($B76,'ОТ Гран-При'!$E$4:$I$50,'ОТ Гран-При'!$D$2,0),"-")</f>
        <v>-</v>
      </c>
      <c r="M76" s="18" t="str">
        <f>IFERROR(VLOOKUP($B76,'Кубок Лева'!$E$4:$I$50,'Кубок Лева'!$D$2,0),"-")</f>
        <v>-</v>
      </c>
      <c r="N76" s="10">
        <f>10-COUNTIF(D76:M76,"-")</f>
        <v>0</v>
      </c>
    </row>
    <row r="77" spans="1:14">
      <c r="A77" s="72">
        <v>72</v>
      </c>
      <c r="B77" s="11" t="s">
        <v>59</v>
      </c>
      <c r="C77" s="9">
        <f>IFERROR(LARGE(D77:M77,1),0)+IFERROR(LARGE(D77:M77,2),0)+IFERROR(LARGE(D77:M77,3),0)+IFERROR(LARGE(D77:M77,4),0)+IFERROR(LARGE(D77:M77,5),0)+IFERROR(LARGE(D77:M77,6),0)+IFERROR(LARGE(D77:M77,7),0)</f>
        <v>0</v>
      </c>
      <c r="D77" s="18" t="str">
        <f>IFERROR(VLOOKUP($B77,ТСА!$E$4:$I$52,ТСА!$D$2,0),"-")</f>
        <v>-</v>
      </c>
      <c r="E77" s="18" t="str">
        <f>IFERROR(VLOOKUP($B77,'ТСА Кубок'!$E$4:$I$50,'ТСА Кубок'!$D$2,0),"-")</f>
        <v>-</v>
      </c>
      <c r="F77" s="18" t="str">
        <f>IFERROR(VLOOKUP($B77,ФФП.Классика!$E$4:$I$46,ФФП.Классика!$D$2,0),"-")</f>
        <v>-</v>
      </c>
      <c r="G77" s="18" t="str">
        <f>IFERROR(VLOOKUP($B77,ФФП.счет!$E$4:$I$54,ФФП.счет!$D$2,0),"-")</f>
        <v>-</v>
      </c>
      <c r="H77" s="18" t="str">
        <f>IFERROR(VLOOKUP($B77,КубокФФП!$E$4:$I$50,КубокФФП!$D$2,0),"-")</f>
        <v>-</v>
      </c>
      <c r="I77" s="18" t="str">
        <f>IFERROR(VLOOKUP($B77,Спартакиада!$E$4:$I$50,Спартакиада!$D$2,0),"-")</f>
        <v>-</v>
      </c>
      <c r="J77" s="18" t="str">
        <f>IFERROR(VLOOKUP($B77,Торпедо!$E$4:$I$50,Торпедо!$D$2,0),"-")</f>
        <v>-</v>
      </c>
      <c r="K77" s="18" t="str">
        <f>IFERROR(VLOOKUP(B77,'Гран-При ТнП'!$E$4:$I$50,'Гран-При ТнП'!$D$2,0),"-")</f>
        <v>-</v>
      </c>
      <c r="L77" s="18" t="str">
        <f>IFERROR(VLOOKUP($B77,'ОТ Гран-При'!$E$4:$I$50,'ОТ Гран-При'!$D$2,0),"-")</f>
        <v>-</v>
      </c>
      <c r="M77" s="18" t="str">
        <f>IFERROR(VLOOKUP($B77,'Кубок Лева'!$E$4:$I$50,'Кубок Лева'!$D$2,0),"-")</f>
        <v>-</v>
      </c>
      <c r="N77" s="10">
        <f>10-COUNTIF(D77:M77,"-")</f>
        <v>0</v>
      </c>
    </row>
    <row r="78" spans="1:14">
      <c r="A78" s="72">
        <v>73</v>
      </c>
      <c r="B78" s="11" t="s">
        <v>177</v>
      </c>
      <c r="C78" s="9">
        <f>IFERROR(LARGE(D78:M78,1),0)+IFERROR(LARGE(D78:M78,2),0)+IFERROR(LARGE(D78:M78,3),0)+IFERROR(LARGE(D78:M78,4),0)+IFERROR(LARGE(D78:M78,5),0)+IFERROR(LARGE(D78:M78,6),0)+IFERROR(LARGE(D78:M78,7),0)</f>
        <v>0</v>
      </c>
      <c r="D78" s="18" t="str">
        <f>IFERROR(VLOOKUP($B78,ТСА!$E$4:$I$52,ТСА!$D$2,0),"-")</f>
        <v>-</v>
      </c>
      <c r="E78" s="18" t="str">
        <f>IFERROR(VLOOKUP($B78,'ТСА Кубок'!$E$4:$I$50,'ТСА Кубок'!$D$2,0),"-")</f>
        <v>-</v>
      </c>
      <c r="F78" s="18" t="str">
        <f>IFERROR(VLOOKUP($B78,ФФП.Классика!$E$4:$I$46,ФФП.Классика!$D$2,0),"-")</f>
        <v>-</v>
      </c>
      <c r="G78" s="18" t="str">
        <f>IFERROR(VLOOKUP($B78,ФФП.счет!$E$4:$I$54,ФФП.счет!$D$2,0),"-")</f>
        <v>-</v>
      </c>
      <c r="H78" s="18" t="str">
        <f>IFERROR(VLOOKUP($B78,КубокФФП!$E$4:$I$50,КубокФФП!$D$2,0),"-")</f>
        <v>-</v>
      </c>
      <c r="I78" s="18" t="str">
        <f>IFERROR(VLOOKUP($B78,Спартакиада!$E$4:$I$50,Спартакиада!$D$2,0),"-")</f>
        <v>-</v>
      </c>
      <c r="J78" s="18" t="str">
        <f>IFERROR(VLOOKUP($B78,Торпедо!$E$4:$I$50,Торпедо!$D$2,0),"-")</f>
        <v>-</v>
      </c>
      <c r="K78" s="18" t="str">
        <f>IFERROR(VLOOKUP(B78,'Гран-При ТнП'!$E$4:$I$50,'Гран-При ТнП'!$D$2,0),"-")</f>
        <v>-</v>
      </c>
      <c r="L78" s="18" t="str">
        <f>IFERROR(VLOOKUP($B78,'ОТ Гран-При'!$E$4:$I$50,'ОТ Гран-При'!$D$2,0),"-")</f>
        <v>-</v>
      </c>
      <c r="M78" s="18" t="str">
        <f>IFERROR(VLOOKUP($B78,'Кубок Лева'!$E$4:$I$50,'Кубок Лева'!$D$2,0),"-")</f>
        <v>-</v>
      </c>
      <c r="N78" s="10">
        <f>10-COUNTIF(D78:M78,"-")</f>
        <v>0</v>
      </c>
    </row>
    <row r="79" spans="1:14">
      <c r="A79" s="72">
        <v>74</v>
      </c>
      <c r="B79" s="11" t="s">
        <v>116</v>
      </c>
      <c r="C79" s="9">
        <f>IFERROR(LARGE(D79:M79,1),0)+IFERROR(LARGE(D79:M79,2),0)+IFERROR(LARGE(D79:M79,3),0)+IFERROR(LARGE(D79:M79,4),0)+IFERROR(LARGE(D79:M79,5),0)+IFERROR(LARGE(D79:M79,6),0)+IFERROR(LARGE(D79:M79,7),0)</f>
        <v>0</v>
      </c>
      <c r="D79" s="18" t="str">
        <f>IFERROR(VLOOKUP($B79,ТСА!$E$4:$I$52,ТСА!$D$2,0),"-")</f>
        <v>-</v>
      </c>
      <c r="E79" s="18" t="str">
        <f>IFERROR(VLOOKUP($B79,'ТСА Кубок'!$E$4:$I$50,'ТСА Кубок'!$D$2,0),"-")</f>
        <v>-</v>
      </c>
      <c r="F79" s="18" t="str">
        <f>IFERROR(VLOOKUP($B79,ФФП.Классика!$E$4:$I$46,ФФП.Классика!$D$2,0),"-")</f>
        <v>-</v>
      </c>
      <c r="G79" s="18" t="str">
        <f>IFERROR(VLOOKUP($B79,ФФП.счет!$E$4:$I$54,ФФП.счет!$D$2,0),"-")</f>
        <v>-</v>
      </c>
      <c r="H79" s="18" t="str">
        <f>IFERROR(VLOOKUP($B79,КубокФФП!$E$4:$I$50,КубокФФП!$D$2,0),"-")</f>
        <v>-</v>
      </c>
      <c r="I79" s="18" t="str">
        <f>IFERROR(VLOOKUP($B79,Спартакиада!$E$4:$I$50,Спартакиада!$D$2,0),"-")</f>
        <v>-</v>
      </c>
      <c r="J79" s="18" t="str">
        <f>IFERROR(VLOOKUP($B79,Торпедо!$E$4:$I$50,Торпедо!$D$2,0),"-")</f>
        <v>-</v>
      </c>
      <c r="K79" s="18" t="str">
        <f>IFERROR(VLOOKUP(B79,'Гран-При ТнП'!$E$4:$I$50,'Гран-При ТнП'!$D$2,0),"-")</f>
        <v>-</v>
      </c>
      <c r="L79" s="18" t="str">
        <f>IFERROR(VLOOKUP($B79,'ОТ Гран-При'!$E$4:$I$50,'ОТ Гран-При'!$D$2,0),"-")</f>
        <v>-</v>
      </c>
      <c r="M79" s="18" t="str">
        <f>IFERROR(VLOOKUP($B79,'Кубок Лева'!$E$4:$I$50,'Кубок Лева'!$D$2,0),"-")</f>
        <v>-</v>
      </c>
      <c r="N79" s="10">
        <f>10-COUNTIF(D79:M79,"-")</f>
        <v>0</v>
      </c>
    </row>
    <row r="80" spans="1:14">
      <c r="A80" s="72">
        <v>75</v>
      </c>
      <c r="B80" s="11" t="s">
        <v>174</v>
      </c>
      <c r="C80" s="9">
        <f>IFERROR(LARGE(D80:M80,1),0)+IFERROR(LARGE(D80:M80,2),0)+IFERROR(LARGE(D80:M80,3),0)+IFERROR(LARGE(D80:M80,4),0)+IFERROR(LARGE(D80:M80,5),0)+IFERROR(LARGE(D80:M80,6),0)+IFERROR(LARGE(D80:M80,7),0)</f>
        <v>0</v>
      </c>
      <c r="D80" s="18" t="str">
        <f>IFERROR(VLOOKUP($B80,ТСА!$E$4:$I$52,ТСА!$D$2,0),"-")</f>
        <v>-</v>
      </c>
      <c r="E80" s="18" t="str">
        <f>IFERROR(VLOOKUP($B80,'ТСА Кубок'!$E$4:$I$50,'ТСА Кубок'!$D$2,0),"-")</f>
        <v>-</v>
      </c>
      <c r="F80" s="18" t="str">
        <f>IFERROR(VLOOKUP($B80,ФФП.Классика!$E$4:$I$46,ФФП.Классика!$D$2,0),"-")</f>
        <v>-</v>
      </c>
      <c r="G80" s="18" t="str">
        <f>IFERROR(VLOOKUP($B80,ФФП.счет!$E$4:$I$54,ФФП.счет!$D$2,0),"-")</f>
        <v>-</v>
      </c>
      <c r="H80" s="18" t="str">
        <f>IFERROR(VLOOKUP($B80,КубокФФП!$E$4:$I$50,КубокФФП!$D$2,0),"-")</f>
        <v>-</v>
      </c>
      <c r="I80" s="18" t="str">
        <f>IFERROR(VLOOKUP($B80,Спартакиада!$E$4:$I$50,Спартакиада!$D$2,0),"-")</f>
        <v>-</v>
      </c>
      <c r="J80" s="18" t="str">
        <f>IFERROR(VLOOKUP($B80,Торпедо!$E$4:$I$50,Торпедо!$D$2,0),"-")</f>
        <v>-</v>
      </c>
      <c r="K80" s="18" t="str">
        <f>IFERROR(VLOOKUP(B80,'Гран-При ТнП'!$E$4:$I$50,'Гран-При ТнП'!$D$2,0),"-")</f>
        <v>-</v>
      </c>
      <c r="L80" s="18" t="str">
        <f>IFERROR(VLOOKUP($B80,'ОТ Гран-При'!$E$4:$I$50,'ОТ Гран-При'!$D$2,0),"-")</f>
        <v>-</v>
      </c>
      <c r="M80" s="18" t="str">
        <f>IFERROR(VLOOKUP($B80,'Кубок Лева'!$E$4:$I$50,'Кубок Лева'!$D$2,0),"-")</f>
        <v>-</v>
      </c>
      <c r="N80" s="10">
        <f>10-COUNTIF(D80:M80,"-")</f>
        <v>0</v>
      </c>
    </row>
    <row r="81" spans="1:14">
      <c r="A81" s="72">
        <v>76</v>
      </c>
      <c r="B81" s="11" t="s">
        <v>117</v>
      </c>
      <c r="C81" s="9">
        <f>IFERROR(LARGE(D81:M81,1),0)+IFERROR(LARGE(D81:M81,2),0)+IFERROR(LARGE(D81:M81,3),0)+IFERROR(LARGE(D81:M81,4),0)+IFERROR(LARGE(D81:M81,5),0)+IFERROR(LARGE(D81:M81,6),0)+IFERROR(LARGE(D81:M81,7),0)</f>
        <v>0</v>
      </c>
      <c r="D81" s="18" t="str">
        <f>IFERROR(VLOOKUP($B81,ТСА!$E$4:$I$52,ТСА!$D$2,0),"-")</f>
        <v>-</v>
      </c>
      <c r="E81" s="18" t="str">
        <f>IFERROR(VLOOKUP($B81,'ТСА Кубок'!$E$4:$I$50,'ТСА Кубок'!$D$2,0),"-")</f>
        <v>-</v>
      </c>
      <c r="F81" s="18" t="str">
        <f>IFERROR(VLOOKUP($B81,ФФП.Классика!$E$4:$I$46,ФФП.Классика!$D$2,0),"-")</f>
        <v>-</v>
      </c>
      <c r="G81" s="18" t="str">
        <f>IFERROR(VLOOKUP($B81,ФФП.счет!$E$4:$I$54,ФФП.счет!$D$2,0),"-")</f>
        <v>-</v>
      </c>
      <c r="H81" s="18" t="str">
        <f>IFERROR(VLOOKUP($B81,КубокФФП!$E$4:$I$50,КубокФФП!$D$2,0),"-")</f>
        <v>-</v>
      </c>
      <c r="I81" s="18" t="str">
        <f>IFERROR(VLOOKUP($B81,Спартакиада!$E$4:$I$50,Спартакиада!$D$2,0),"-")</f>
        <v>-</v>
      </c>
      <c r="J81" s="18" t="str">
        <f>IFERROR(VLOOKUP($B81,Торпедо!$E$4:$I$50,Торпедо!$D$2,0),"-")</f>
        <v>-</v>
      </c>
      <c r="K81" s="18" t="str">
        <f>IFERROR(VLOOKUP(B81,'Гран-При ТнП'!$E$4:$I$50,'Гран-При ТнП'!$D$2,0),"-")</f>
        <v>-</v>
      </c>
      <c r="L81" s="18" t="str">
        <f>IFERROR(VLOOKUP($B81,'ОТ Гран-При'!$E$4:$I$50,'ОТ Гран-При'!$D$2,0),"-")</f>
        <v>-</v>
      </c>
      <c r="M81" s="18" t="str">
        <f>IFERROR(VLOOKUP($B81,'Кубок Лева'!$E$4:$I$50,'Кубок Лева'!$D$2,0),"-")</f>
        <v>-</v>
      </c>
      <c r="N81" s="10">
        <f>10-COUNTIF(D81:M81,"-")</f>
        <v>0</v>
      </c>
    </row>
    <row r="82" spans="1:14">
      <c r="A82" s="72">
        <v>77</v>
      </c>
      <c r="B82" s="11" t="s">
        <v>179</v>
      </c>
      <c r="C82" s="9">
        <f>IFERROR(LARGE(D82:M82,1),0)+IFERROR(LARGE(D82:M82,2),0)+IFERROR(LARGE(D82:M82,3),0)+IFERROR(LARGE(D82:M82,4),0)+IFERROR(LARGE(D82:M82,5),0)+IFERROR(LARGE(D82:M82,6),0)+IFERROR(LARGE(D82:M82,7),0)</f>
        <v>0</v>
      </c>
      <c r="D82" s="18" t="str">
        <f>IFERROR(VLOOKUP($B82,ТСА!$E$4:$I$52,ТСА!$D$2,0),"-")</f>
        <v>-</v>
      </c>
      <c r="E82" s="18" t="str">
        <f>IFERROR(VLOOKUP($B82,'ТСА Кубок'!$E$4:$I$50,'ТСА Кубок'!$D$2,0),"-")</f>
        <v>-</v>
      </c>
      <c r="F82" s="18" t="str">
        <f>IFERROR(VLOOKUP($B82,ФФП.Классика!$E$4:$I$46,ФФП.Классика!$D$2,0),"-")</f>
        <v>-</v>
      </c>
      <c r="G82" s="18" t="str">
        <f>IFERROR(VLOOKUP($B82,ФФП.счет!$E$4:$I$54,ФФП.счет!$D$2,0),"-")</f>
        <v>-</v>
      </c>
      <c r="H82" s="18" t="str">
        <f>IFERROR(VLOOKUP($B82,КубокФФП!$E$4:$I$50,КубокФФП!$D$2,0),"-")</f>
        <v>-</v>
      </c>
      <c r="I82" s="18" t="str">
        <f>IFERROR(VLOOKUP($B82,Спартакиада!$E$4:$I$50,Спартакиада!$D$2,0),"-")</f>
        <v>-</v>
      </c>
      <c r="J82" s="18" t="str">
        <f>IFERROR(VLOOKUP($B82,Торпедо!$E$4:$I$50,Торпедо!$D$2,0),"-")</f>
        <v>-</v>
      </c>
      <c r="K82" s="18" t="str">
        <f>IFERROR(VLOOKUP(B82,'Гран-При ТнП'!$E$4:$I$50,'Гран-При ТнП'!$D$2,0),"-")</f>
        <v>-</v>
      </c>
      <c r="L82" s="18" t="str">
        <f>IFERROR(VLOOKUP($B82,'ОТ Гран-При'!$E$4:$I$50,'ОТ Гран-При'!$D$2,0),"-")</f>
        <v>-</v>
      </c>
      <c r="M82" s="18" t="str">
        <f>IFERROR(VLOOKUP($B82,'Кубок Лева'!$E$4:$I$50,'Кубок Лева'!$D$2,0),"-")</f>
        <v>-</v>
      </c>
      <c r="N82" s="10">
        <f>10-COUNTIF(D82:M82,"-")</f>
        <v>0</v>
      </c>
    </row>
    <row r="83" spans="1:14">
      <c r="A83" s="72">
        <v>78</v>
      </c>
      <c r="B83" s="11" t="s">
        <v>180</v>
      </c>
      <c r="C83" s="9">
        <f>IFERROR(LARGE(D83:M83,1),0)+IFERROR(LARGE(D83:M83,2),0)+IFERROR(LARGE(D83:M83,3),0)+IFERROR(LARGE(D83:M83,4),0)+IFERROR(LARGE(D83:M83,5),0)+IFERROR(LARGE(D83:M83,6),0)+IFERROR(LARGE(D83:M83,7),0)</f>
        <v>0</v>
      </c>
      <c r="D83" s="18" t="str">
        <f>IFERROR(VLOOKUP($B83,ТСА!$E$4:$I$52,ТСА!$D$2,0),"-")</f>
        <v>-</v>
      </c>
      <c r="E83" s="18" t="str">
        <f>IFERROR(VLOOKUP($B83,'ТСА Кубок'!$E$4:$I$50,'ТСА Кубок'!$D$2,0),"-")</f>
        <v>-</v>
      </c>
      <c r="F83" s="18" t="str">
        <f>IFERROR(VLOOKUP($B83,ФФП.Классика!$E$4:$I$46,ФФП.Классика!$D$2,0),"-")</f>
        <v>-</v>
      </c>
      <c r="G83" s="18" t="str">
        <f>IFERROR(VLOOKUP($B83,ФФП.счет!$E$4:$I$54,ФФП.счет!$D$2,0),"-")</f>
        <v>-</v>
      </c>
      <c r="H83" s="18" t="str">
        <f>IFERROR(VLOOKUP($B83,КубокФФП!$E$4:$I$50,КубокФФП!$D$2,0),"-")</f>
        <v>-</v>
      </c>
      <c r="I83" s="18" t="str">
        <f>IFERROR(VLOOKUP($B83,Спартакиада!$E$4:$I$50,Спартакиада!$D$2,0),"-")</f>
        <v>-</v>
      </c>
      <c r="J83" s="18" t="str">
        <f>IFERROR(VLOOKUP($B83,Торпедо!$E$4:$I$50,Торпедо!$D$2,0),"-")</f>
        <v>-</v>
      </c>
      <c r="K83" s="18" t="str">
        <f>IFERROR(VLOOKUP(B83,'Гран-При ТнП'!$E$4:$I$50,'Гран-При ТнП'!$D$2,0),"-")</f>
        <v>-</v>
      </c>
      <c r="L83" s="18" t="str">
        <f>IFERROR(VLOOKUP($B83,'ОТ Гран-При'!$E$4:$I$50,'ОТ Гран-При'!$D$2,0),"-")</f>
        <v>-</v>
      </c>
      <c r="M83" s="18" t="str">
        <f>IFERROR(VLOOKUP($B83,'Кубок Лева'!$E$4:$I$50,'Кубок Лева'!$D$2,0),"-")</f>
        <v>-</v>
      </c>
      <c r="N83" s="10">
        <f>10-COUNTIF(D83:M83,"-")</f>
        <v>0</v>
      </c>
    </row>
  </sheetData>
  <autoFilter ref="D4:N83"/>
  <sortState ref="B6:N83">
    <sortCondition descending="1" ref="C6:C83"/>
  </sortState>
  <mergeCells count="6">
    <mergeCell ref="N2:N4"/>
    <mergeCell ref="C2:C4"/>
    <mergeCell ref="D2:M2"/>
    <mergeCell ref="A1:M1"/>
    <mergeCell ref="A2:A4"/>
    <mergeCell ref="B2:B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0"/>
  <sheetViews>
    <sheetView showZeros="0" topLeftCell="E13" workbookViewId="0">
      <selection activeCell="H39" sqref="H39"/>
    </sheetView>
  </sheetViews>
  <sheetFormatPr defaultRowHeight="12.75"/>
  <cols>
    <col min="1" max="1" width="37.28515625" style="32" customWidth="1"/>
    <col min="3" max="3" width="9.85546875" customWidth="1"/>
    <col min="4" max="4" width="14.5703125" customWidth="1"/>
    <col min="5" max="5" width="41.42578125" customWidth="1"/>
    <col min="6" max="9" width="9.7109375" style="14" customWidth="1"/>
    <col min="14" max="14" width="37.5703125" customWidth="1"/>
  </cols>
  <sheetData>
    <row r="1" spans="1:15" ht="22.5" customHeight="1">
      <c r="A1" s="98" t="s">
        <v>215</v>
      </c>
      <c r="B1" s="98"/>
      <c r="C1" s="98"/>
      <c r="D1" s="98"/>
      <c r="E1" s="95" t="s">
        <v>118</v>
      </c>
      <c r="F1" s="95"/>
      <c r="G1" s="95"/>
      <c r="H1" s="95"/>
      <c r="I1" s="95"/>
    </row>
    <row r="2" spans="1:15" ht="31.5" customHeight="1">
      <c r="A2" s="96" t="s">
        <v>119</v>
      </c>
      <c r="B2" s="96"/>
      <c r="C2" s="31" t="s">
        <v>120</v>
      </c>
      <c r="D2" s="30">
        <f>IF(C2="Да",5,3)</f>
        <v>5</v>
      </c>
      <c r="E2" s="27"/>
      <c r="F2" s="105" t="s">
        <v>115</v>
      </c>
      <c r="G2" s="105"/>
      <c r="H2" s="105" t="s">
        <v>214</v>
      </c>
      <c r="I2" s="105"/>
    </row>
    <row r="3" spans="1:15" ht="20.25" customHeight="1">
      <c r="A3" s="97" t="s">
        <v>122</v>
      </c>
      <c r="B3" s="97"/>
      <c r="C3" s="97"/>
      <c r="E3" s="27"/>
      <c r="F3" s="29" t="s">
        <v>0</v>
      </c>
      <c r="G3" s="29" t="s">
        <v>1</v>
      </c>
      <c r="H3" s="10" t="s">
        <v>0</v>
      </c>
      <c r="I3" s="10" t="s">
        <v>1</v>
      </c>
    </row>
    <row r="4" spans="1:15" ht="15.75">
      <c r="A4" s="37" t="s">
        <v>126</v>
      </c>
      <c r="B4" s="38">
        <v>32</v>
      </c>
      <c r="C4" s="67">
        <f>IF(B4&gt;29,2,IF(B4&gt;23,3,IF(B4&gt;19,4,IF(B4&gt;14,5,IF(B4&gt;12,6,IF(B4&gt;10,7,IF(B4&gt;8,8,IF(B4&gt;6,9,10))))))))</f>
        <v>2</v>
      </c>
      <c r="D4" s="3"/>
      <c r="E4" s="23" t="s">
        <v>29</v>
      </c>
      <c r="F4" s="10">
        <v>1</v>
      </c>
      <c r="G4" s="10">
        <v>116</v>
      </c>
      <c r="H4" s="10">
        <v>11</v>
      </c>
      <c r="I4" s="10">
        <f>IF(H4="","-",ROUNDUP(IFERROR(VLOOKUP(H4,Парапетры!$G$4:$P$77,$C$4,FALSE),0)*$C$18,0))</f>
        <v>54</v>
      </c>
      <c r="N4" s="4"/>
      <c r="O4" s="20">
        <v>0.05</v>
      </c>
    </row>
    <row r="5" spans="1:15" ht="15.75">
      <c r="D5" s="5"/>
      <c r="E5" s="23" t="s">
        <v>10</v>
      </c>
      <c r="F5" s="10">
        <v>2</v>
      </c>
      <c r="G5" s="10">
        <v>107</v>
      </c>
      <c r="H5" s="10">
        <v>1</v>
      </c>
      <c r="I5" s="10">
        <f>IF(H5="","-",ROUNDUP(IFERROR(VLOOKUP(H5,Парапетры!$G$4:$P$77,$C$4,FALSE),0)*$C$18,0))</f>
        <v>115</v>
      </c>
      <c r="N5" s="4"/>
      <c r="O5" s="20">
        <v>0.01</v>
      </c>
    </row>
    <row r="6" spans="1:15" ht="15.75">
      <c r="A6" s="78" t="s">
        <v>123</v>
      </c>
      <c r="B6" s="79" t="s">
        <v>124</v>
      </c>
      <c r="C6" s="79" t="s">
        <v>125</v>
      </c>
      <c r="D6" s="5"/>
      <c r="E6" s="23" t="s">
        <v>30</v>
      </c>
      <c r="F6" s="10">
        <v>3</v>
      </c>
      <c r="G6" s="10">
        <v>99</v>
      </c>
      <c r="H6" s="10">
        <v>2</v>
      </c>
      <c r="I6" s="10">
        <f>IF(H6="","-",ROUNDUP(IFERROR(VLOOKUP(H6,Парапетры!$G$4:$P$77,$C$4,FALSE),0)*$C$18,0))</f>
        <v>106</v>
      </c>
      <c r="N6" s="4"/>
      <c r="O6" s="20">
        <v>0.01</v>
      </c>
    </row>
    <row r="7" spans="1:15" ht="15.75">
      <c r="A7" s="39" t="s">
        <v>101</v>
      </c>
      <c r="B7" s="44" t="s">
        <v>120</v>
      </c>
      <c r="C7" s="48">
        <f>IF(B7="Да",Парапетры!C2,0)</f>
        <v>0.1</v>
      </c>
      <c r="D7" s="3"/>
      <c r="E7" s="23" t="s">
        <v>31</v>
      </c>
      <c r="F7" s="10">
        <v>4</v>
      </c>
      <c r="G7" s="10">
        <v>91</v>
      </c>
      <c r="H7" s="10">
        <v>28</v>
      </c>
      <c r="I7" s="10">
        <f>IF(H7="","-",ROUNDUP(IFERROR(VLOOKUP(H7,Парапетры!$G$4:$P$77,$C$4,FALSE),0)*$C$18,0))</f>
        <v>10</v>
      </c>
      <c r="N7" s="4"/>
      <c r="O7" s="20"/>
    </row>
    <row r="8" spans="1:15" ht="15.75">
      <c r="A8" s="40" t="s">
        <v>103</v>
      </c>
      <c r="B8" s="45" t="s">
        <v>120</v>
      </c>
      <c r="C8" s="49">
        <f>IF(B8="Да",Парапетры!C3,0)</f>
        <v>0.02</v>
      </c>
      <c r="D8" s="5"/>
      <c r="E8" s="23" t="s">
        <v>32</v>
      </c>
      <c r="F8" s="10">
        <v>5</v>
      </c>
      <c r="G8" s="10">
        <v>85</v>
      </c>
      <c r="H8" s="10">
        <v>25</v>
      </c>
      <c r="I8" s="10">
        <f>IF(H8="","-",ROUNDUP(IFERROR(VLOOKUP(H8,Парапетры!$G$4:$P$77,$C$4,FALSE),0)*$C$18,0))</f>
        <v>16</v>
      </c>
      <c r="N8" s="4"/>
      <c r="O8" s="20">
        <v>0.01</v>
      </c>
    </row>
    <row r="9" spans="1:15" ht="15.75">
      <c r="A9" s="40" t="s">
        <v>104</v>
      </c>
      <c r="B9" s="45" t="s">
        <v>120</v>
      </c>
      <c r="C9" s="49">
        <f>IF(B9="Да",Парапетры!C4,0)</f>
        <v>0.02</v>
      </c>
      <c r="D9" s="5"/>
      <c r="E9" s="23" t="s">
        <v>33</v>
      </c>
      <c r="F9" s="10">
        <v>6</v>
      </c>
      <c r="G9" s="10">
        <v>80</v>
      </c>
      <c r="H9" s="10">
        <v>15</v>
      </c>
      <c r="I9" s="10">
        <f>IF(H9="","-",ROUNDUP(IFERROR(VLOOKUP(H9,Парапетры!$G$4:$P$77,$C$4,FALSE),0)*$C$18,0))</f>
        <v>39</v>
      </c>
      <c r="N9" s="4"/>
      <c r="O9" s="20">
        <v>0.01</v>
      </c>
    </row>
    <row r="10" spans="1:15" ht="15.75">
      <c r="A10" s="40" t="s">
        <v>105</v>
      </c>
      <c r="B10" s="45" t="s">
        <v>121</v>
      </c>
      <c r="C10" s="49">
        <f>IF(B10="Да",Парапетры!C5,0)</f>
        <v>0</v>
      </c>
      <c r="D10" s="3"/>
      <c r="E10" s="23" t="s">
        <v>34</v>
      </c>
      <c r="F10" s="10">
        <v>7</v>
      </c>
      <c r="G10" s="10">
        <v>74</v>
      </c>
      <c r="H10" s="10">
        <v>13</v>
      </c>
      <c r="I10" s="10">
        <f>IF(H10="","-",ROUNDUP(IFERROR(VLOOKUP(H10,Парапетры!$G$4:$P$77,$C$4,FALSE),0)*$C$18,0))</f>
        <v>46</v>
      </c>
      <c r="N10" s="21"/>
      <c r="O10" s="20">
        <v>0.05</v>
      </c>
    </row>
    <row r="11" spans="1:15" ht="15.75">
      <c r="A11" s="40" t="s">
        <v>106</v>
      </c>
      <c r="B11" s="45" t="s">
        <v>120</v>
      </c>
      <c r="C11" s="49">
        <f>IF(B11="Да",Парапетры!C6,0)</f>
        <v>0.02</v>
      </c>
      <c r="D11" s="5"/>
      <c r="E11" s="23" t="s">
        <v>35</v>
      </c>
      <c r="F11" s="10">
        <v>8</v>
      </c>
      <c r="G11" s="10">
        <v>68</v>
      </c>
      <c r="H11" s="10">
        <v>21</v>
      </c>
      <c r="I11" s="10">
        <f>IF(H11="","-",ROUNDUP(IFERROR(VLOOKUP(H11,Парапетры!$G$4:$P$77,$C$4,FALSE),0)*$C$18,0))</f>
        <v>23</v>
      </c>
      <c r="N11" s="21"/>
      <c r="O11" s="20">
        <v>0.03</v>
      </c>
    </row>
    <row r="12" spans="1:15" ht="18.75">
      <c r="A12" s="40" t="s">
        <v>157</v>
      </c>
      <c r="B12" s="45" t="s">
        <v>120</v>
      </c>
      <c r="C12" s="49">
        <f>IF(B12="Да",Парапетры!C7,0)</f>
        <v>0.02</v>
      </c>
      <c r="D12" s="5"/>
      <c r="E12" s="23" t="s">
        <v>36</v>
      </c>
      <c r="F12" s="10">
        <v>9</v>
      </c>
      <c r="G12" s="10">
        <v>62</v>
      </c>
      <c r="H12" s="10">
        <v>24</v>
      </c>
      <c r="I12" s="10">
        <f>IF(H12="","-",ROUNDUP(IFERROR(VLOOKUP(H12,Парапетры!$G$4:$P$77,$C$4,FALSE),0)*$C$18,0))</f>
        <v>18</v>
      </c>
      <c r="N12" s="21"/>
      <c r="O12" s="20">
        <v>0.02</v>
      </c>
    </row>
    <row r="13" spans="1:15" ht="15.75">
      <c r="A13" s="41" t="s">
        <v>127</v>
      </c>
      <c r="B13" s="46">
        <v>5</v>
      </c>
      <c r="C13" s="42">
        <f>B13*Парапетры!C8</f>
        <v>0.15</v>
      </c>
      <c r="D13" s="3"/>
      <c r="E13" s="23" t="s">
        <v>37</v>
      </c>
      <c r="F13" s="10">
        <v>10</v>
      </c>
      <c r="G13" s="10">
        <v>58</v>
      </c>
      <c r="H13" s="10">
        <v>4</v>
      </c>
      <c r="I13" s="10">
        <f>IF(H13="","-",ROUNDUP(IFERROR(VLOOKUP(H13,Парапетры!$G$4:$P$77,$C$4,FALSE),0)*$C$18,0))</f>
        <v>91</v>
      </c>
      <c r="N13" s="4">
        <v>8</v>
      </c>
      <c r="O13" s="20">
        <v>1.4999999999999999E-2</v>
      </c>
    </row>
    <row r="14" spans="1:15" ht="17.25" customHeight="1">
      <c r="A14" s="43" t="s">
        <v>212</v>
      </c>
      <c r="B14" s="47">
        <v>4</v>
      </c>
      <c r="C14" s="42">
        <f>B14*Парапетры!C9</f>
        <v>0.06</v>
      </c>
      <c r="D14" s="5"/>
      <c r="E14" s="23" t="s">
        <v>9</v>
      </c>
      <c r="F14" s="10">
        <v>11</v>
      </c>
      <c r="G14" s="10">
        <v>55</v>
      </c>
      <c r="H14" s="10">
        <v>16</v>
      </c>
      <c r="I14" s="10">
        <f>IF(H14="","-",ROUNDUP(IFERROR(VLOOKUP(H14,Парапетры!$G$4:$P$77,$C$4,FALSE),0)*$C$18,0))</f>
        <v>35</v>
      </c>
      <c r="O14" s="19">
        <f>SUM(O4:O12)+N13*O13+1</f>
        <v>1.31</v>
      </c>
    </row>
    <row r="15" spans="1:15" ht="20.25" customHeight="1">
      <c r="A15" s="41" t="s">
        <v>128</v>
      </c>
      <c r="B15" s="46">
        <v>5</v>
      </c>
      <c r="C15" s="42">
        <f>B15*Парапетры!C10</f>
        <v>7.4999999999999997E-2</v>
      </c>
      <c r="D15" s="5"/>
      <c r="E15" s="23" t="s">
        <v>38</v>
      </c>
      <c r="F15" s="10">
        <v>12</v>
      </c>
      <c r="G15" s="10">
        <v>51</v>
      </c>
      <c r="H15" s="10">
        <v>8</v>
      </c>
      <c r="I15" s="10">
        <f>IF(H15="","-",ROUNDUP(IFERROR(VLOOKUP(H15,Парапетры!$G$4:$P$77,$C$4,FALSE),0)*$C$18,0))</f>
        <v>68</v>
      </c>
    </row>
    <row r="16" spans="1:15" ht="18" customHeight="1">
      <c r="A16" s="99" t="s">
        <v>129</v>
      </c>
      <c r="B16" s="101">
        <v>9</v>
      </c>
      <c r="C16" s="103">
        <f>B16*Парапетры!C11</f>
        <v>0.45</v>
      </c>
      <c r="D16" s="3"/>
      <c r="E16" s="23" t="s">
        <v>39</v>
      </c>
      <c r="F16" s="10">
        <v>13</v>
      </c>
      <c r="G16" s="10">
        <v>47</v>
      </c>
      <c r="H16" s="10">
        <v>30</v>
      </c>
      <c r="I16" s="10">
        <f>IF(H16="","-",ROUNDUP(IFERROR(VLOOKUP(H16,Парапетры!$G$4:$P$77,$C$4,FALSE),0)*$C$18,0))</f>
        <v>6</v>
      </c>
    </row>
    <row r="17" spans="1:9" ht="15.75">
      <c r="A17" s="100"/>
      <c r="B17" s="102"/>
      <c r="C17" s="104"/>
      <c r="D17" s="5"/>
      <c r="E17" s="23" t="s">
        <v>40</v>
      </c>
      <c r="F17" s="10">
        <v>14</v>
      </c>
      <c r="G17" s="10">
        <v>43</v>
      </c>
      <c r="H17" s="10">
        <v>32</v>
      </c>
      <c r="I17" s="10">
        <f>IF(H17="","-",ROUNDUP(IFERROR(VLOOKUP(H17,Парапетры!$G$4:$P$77,$C$4,FALSE),0)*$C$18,0))</f>
        <v>2</v>
      </c>
    </row>
    <row r="18" spans="1:9" ht="15.75">
      <c r="A18" s="35" t="s">
        <v>130</v>
      </c>
      <c r="B18" s="36"/>
      <c r="C18" s="28">
        <f>SUM(C7:C17)+1</f>
        <v>1.915</v>
      </c>
      <c r="D18" s="5"/>
      <c r="E18" s="23" t="s">
        <v>41</v>
      </c>
      <c r="F18" s="10">
        <v>15</v>
      </c>
      <c r="G18" s="10">
        <v>39</v>
      </c>
      <c r="H18" s="10">
        <v>17</v>
      </c>
      <c r="I18" s="10">
        <f>IF(H18="","-",ROUNDUP(IFERROR(VLOOKUP(H18,Парапетры!$G$4:$P$77,$C$4,FALSE),0)*$C$18,0))</f>
        <v>31</v>
      </c>
    </row>
    <row r="19" spans="1:9" ht="15.75">
      <c r="D19" s="3"/>
      <c r="E19" s="23" t="s">
        <v>42</v>
      </c>
      <c r="F19" s="10">
        <v>16</v>
      </c>
      <c r="G19" s="10">
        <v>35</v>
      </c>
      <c r="H19" s="10">
        <v>7</v>
      </c>
      <c r="I19" s="10">
        <f>IF(H19="","-",ROUNDUP(IFERROR(VLOOKUP(H19,Парапетры!$G$4:$P$77,$C$4,FALSE),0)*$C$18,0))</f>
        <v>73</v>
      </c>
    </row>
    <row r="20" spans="1:9" ht="15.75">
      <c r="A20" s="34" t="s">
        <v>188</v>
      </c>
      <c r="B20" s="5"/>
      <c r="C20" s="5">
        <f>MAX(I4:I40)</f>
        <v>115</v>
      </c>
      <c r="D20" s="5"/>
      <c r="E20" s="23" t="s">
        <v>43</v>
      </c>
      <c r="F20" s="10">
        <v>17</v>
      </c>
      <c r="G20" s="10">
        <v>31</v>
      </c>
      <c r="H20" s="10">
        <v>23</v>
      </c>
      <c r="I20" s="10">
        <f>IF(H20="","-",ROUNDUP(IFERROR(VLOOKUP(H20,Парапетры!$G$4:$P$77,$C$4,FALSE),0)*$C$18,0))</f>
        <v>20</v>
      </c>
    </row>
    <row r="21" spans="1:9" ht="15.75">
      <c r="A21" s="34" t="s">
        <v>189</v>
      </c>
      <c r="B21" s="5"/>
      <c r="C21" s="5" t="str">
        <f>IF(C20&gt;=Парапетры!C16,"Премьер",IF(C20&gt;=Парапетры!C17,"A",IF(C20&gt;=Парапетры!C18,"B",IF(C20&gt;=Парапетры!C19,"C","D"))))</f>
        <v>Премьер</v>
      </c>
      <c r="D21" s="5"/>
      <c r="E21" s="23" t="s">
        <v>44</v>
      </c>
      <c r="F21" s="10">
        <v>18</v>
      </c>
      <c r="G21" s="10">
        <v>29</v>
      </c>
      <c r="H21" s="10"/>
      <c r="I21" s="10" t="str">
        <f>IF(H21="","-",ROUNDUP(IFERROR(VLOOKUP(H21,Парапетры!$G$4:$P$77,$C$4,FALSE),0)*$C$18,0))</f>
        <v>-</v>
      </c>
    </row>
    <row r="22" spans="1:9" ht="15.75">
      <c r="A22" s="34" t="s">
        <v>216</v>
      </c>
      <c r="B22" s="82"/>
      <c r="C22" s="82" t="s">
        <v>198</v>
      </c>
      <c r="D22" s="82"/>
      <c r="E22" s="23" t="s">
        <v>11</v>
      </c>
      <c r="F22" s="10">
        <v>19</v>
      </c>
      <c r="G22" s="10">
        <v>30</v>
      </c>
      <c r="H22" s="10"/>
      <c r="I22" s="10" t="str">
        <f>IF(H22="","-",ROUNDUP(IFERROR(VLOOKUP(H22,Парапетры!$G$4:$P$77,$C$4,FALSE),0)*$C$18,0))</f>
        <v>-</v>
      </c>
    </row>
    <row r="23" spans="1:9" ht="15.75">
      <c r="A23" s="34"/>
      <c r="B23" s="5"/>
      <c r="C23" s="5"/>
      <c r="D23" s="5"/>
      <c r="E23" s="23" t="s">
        <v>45</v>
      </c>
      <c r="F23" s="10">
        <v>20</v>
      </c>
      <c r="G23" s="10">
        <v>26</v>
      </c>
      <c r="H23" s="10">
        <v>14</v>
      </c>
      <c r="I23" s="10">
        <f>IF(H23="","-",ROUNDUP(IFERROR(VLOOKUP(H23,Парапетры!$G$4:$P$77,$C$4,FALSE),0)*$C$18,0))</f>
        <v>43</v>
      </c>
    </row>
    <row r="24" spans="1:9" ht="15.75">
      <c r="A24" s="34" t="s">
        <v>172</v>
      </c>
      <c r="B24" s="5"/>
      <c r="C24" s="5"/>
      <c r="D24" s="5"/>
      <c r="E24" s="23" t="s">
        <v>46</v>
      </c>
      <c r="F24" s="10">
        <v>21</v>
      </c>
      <c r="G24" s="10">
        <v>24</v>
      </c>
      <c r="H24" s="10">
        <v>29</v>
      </c>
      <c r="I24" s="10">
        <f>IF(H24="","-",ROUNDUP(IFERROR(VLOOKUP(H24,Парапетры!$G$4:$P$77,$C$4,FALSE),0)*$C$18,0))</f>
        <v>8</v>
      </c>
    </row>
    <row r="25" spans="1:9" ht="15.75">
      <c r="A25" s="33"/>
      <c r="B25" s="3"/>
      <c r="C25" s="3"/>
      <c r="D25" s="3"/>
      <c r="E25" s="23" t="s">
        <v>47</v>
      </c>
      <c r="F25" s="10">
        <v>22</v>
      </c>
      <c r="G25" s="10">
        <v>22</v>
      </c>
      <c r="H25" s="10">
        <v>5</v>
      </c>
      <c r="I25" s="10">
        <f>IF(H25="","-",ROUNDUP(IFERROR(VLOOKUP(H25,Парапетры!$G$4:$P$77,$C$4,FALSE),0)*$C$18,0))</f>
        <v>85</v>
      </c>
    </row>
    <row r="26" spans="1:9" ht="15.75">
      <c r="A26" s="34"/>
      <c r="B26" s="5"/>
      <c r="C26" s="5"/>
      <c r="D26" s="5"/>
      <c r="E26" s="23" t="s">
        <v>48</v>
      </c>
      <c r="F26" s="10">
        <v>23</v>
      </c>
      <c r="G26" s="10">
        <v>20</v>
      </c>
      <c r="H26" s="10">
        <v>6</v>
      </c>
      <c r="I26" s="10">
        <f>IF(H26="","-",ROUNDUP(IFERROR(VLOOKUP(H26,Парапетры!$G$4:$P$77,$C$4,FALSE),0)*$C$18,0))</f>
        <v>79</v>
      </c>
    </row>
    <row r="27" spans="1:9" ht="15.75">
      <c r="A27" s="34"/>
      <c r="B27" s="5"/>
      <c r="C27" s="5"/>
      <c r="D27" s="5"/>
      <c r="E27" s="23" t="s">
        <v>49</v>
      </c>
      <c r="F27" s="10">
        <v>24</v>
      </c>
      <c r="G27" s="10">
        <v>18</v>
      </c>
      <c r="H27" s="10">
        <v>26</v>
      </c>
      <c r="I27" s="10">
        <f>IF(H27="","-",ROUNDUP(IFERROR(VLOOKUP(H27,Парапетры!$G$4:$P$77,$C$4,FALSE),0)*$C$18,0))</f>
        <v>14</v>
      </c>
    </row>
    <row r="28" spans="1:9" ht="15.75">
      <c r="A28" s="33"/>
      <c r="B28" s="3"/>
      <c r="C28" s="3"/>
      <c r="D28" s="3"/>
      <c r="E28" s="23" t="s">
        <v>50</v>
      </c>
      <c r="F28" s="10">
        <v>25</v>
      </c>
      <c r="G28" s="10">
        <v>16</v>
      </c>
      <c r="H28" s="10">
        <v>3</v>
      </c>
      <c r="I28" s="10">
        <f>IF(H28="","-",ROUNDUP(IFERROR(VLOOKUP(H28,Парапетры!$G$4:$P$77,$C$4,FALSE),0)*$C$18,0))</f>
        <v>98</v>
      </c>
    </row>
    <row r="29" spans="1:9" ht="15.75">
      <c r="A29" s="34"/>
      <c r="B29" s="5"/>
      <c r="C29" s="5"/>
      <c r="D29" s="5"/>
      <c r="E29" s="23" t="s">
        <v>51</v>
      </c>
      <c r="F29" s="10">
        <v>26</v>
      </c>
      <c r="G29" s="10">
        <v>14</v>
      </c>
      <c r="H29" s="10">
        <v>18</v>
      </c>
      <c r="I29" s="10">
        <f>IF(H29="","-",ROUNDUP(IFERROR(VLOOKUP(H29,Парапетры!$G$4:$P$77,$C$4,FALSE),0)*$C$18,0))</f>
        <v>29</v>
      </c>
    </row>
    <row r="30" spans="1:9" ht="15.75">
      <c r="A30" s="34"/>
      <c r="B30" s="5"/>
      <c r="C30" s="5"/>
      <c r="D30" s="5"/>
      <c r="E30" s="23" t="s">
        <v>3</v>
      </c>
      <c r="F30" s="10">
        <v>27</v>
      </c>
      <c r="G30" s="10">
        <v>12</v>
      </c>
      <c r="H30" s="10">
        <v>10</v>
      </c>
      <c r="I30" s="10">
        <f>IF(H30="","-",ROUNDUP(IFERROR(VLOOKUP(H30,Парапетры!$G$4:$P$77,$C$4,FALSE),0)*$C$18,0))</f>
        <v>58</v>
      </c>
    </row>
    <row r="31" spans="1:9" ht="15.75">
      <c r="A31" s="33"/>
      <c r="B31" s="3"/>
      <c r="C31" s="3"/>
      <c r="D31" s="3"/>
      <c r="E31" s="23" t="s">
        <v>52</v>
      </c>
      <c r="F31" s="10">
        <v>28</v>
      </c>
      <c r="G31" s="10">
        <v>10</v>
      </c>
      <c r="H31" s="10">
        <v>19</v>
      </c>
      <c r="I31" s="10">
        <f>IF(H31="","-",ROUNDUP(IFERROR(VLOOKUP(H31,Парапетры!$G$4:$P$77,$C$4,FALSE),0)*$C$18,0))</f>
        <v>27</v>
      </c>
    </row>
    <row r="32" spans="1:9" ht="15.75">
      <c r="A32" s="34"/>
      <c r="B32" s="5"/>
      <c r="C32" s="5"/>
      <c r="D32" s="5"/>
      <c r="E32" s="23" t="s">
        <v>77</v>
      </c>
      <c r="F32" s="10">
        <v>29</v>
      </c>
      <c r="G32" s="10">
        <v>8</v>
      </c>
      <c r="H32" s="10">
        <v>22</v>
      </c>
      <c r="I32" s="10">
        <f>IF(H32="","-",ROUNDUP(IFERROR(VLOOKUP(H32,Парапетры!$G$4:$P$77,$C$4,FALSE),0)*$C$18,0))</f>
        <v>22</v>
      </c>
    </row>
    <row r="33" spans="1:9" ht="15.75">
      <c r="A33" s="34"/>
      <c r="B33" s="5"/>
      <c r="C33" s="5"/>
      <c r="D33" s="5"/>
      <c r="E33" s="23" t="s">
        <v>53</v>
      </c>
      <c r="F33" s="10">
        <v>30</v>
      </c>
      <c r="G33" s="10">
        <v>6</v>
      </c>
      <c r="H33" s="10">
        <v>9</v>
      </c>
      <c r="I33" s="10">
        <f>IF(H33="","-",ROUNDUP(IFERROR(VLOOKUP(H33,Парапетры!$G$4:$P$77,$C$4,FALSE),0)*$C$18,0))</f>
        <v>62</v>
      </c>
    </row>
    <row r="34" spans="1:9" ht="15.75">
      <c r="A34" s="33"/>
      <c r="B34" s="3"/>
      <c r="C34" s="3"/>
      <c r="D34" s="3"/>
      <c r="E34" s="23" t="s">
        <v>54</v>
      </c>
      <c r="F34" s="10">
        <v>31</v>
      </c>
      <c r="G34" s="10">
        <v>4</v>
      </c>
      <c r="H34" s="10">
        <v>20</v>
      </c>
      <c r="I34" s="10">
        <f>IF(H34="","-",ROUNDUP(IFERROR(VLOOKUP(H34,Парапетры!$G$4:$P$77,$C$4,FALSE),0)*$C$18,0))</f>
        <v>25</v>
      </c>
    </row>
    <row r="35" spans="1:9" ht="15.75">
      <c r="A35" s="34"/>
      <c r="B35" s="5"/>
      <c r="C35" s="5"/>
      <c r="D35" s="5"/>
      <c r="E35" s="23" t="s">
        <v>55</v>
      </c>
      <c r="F35" s="10">
        <v>32</v>
      </c>
      <c r="G35" s="10">
        <v>2</v>
      </c>
      <c r="H35" s="10"/>
      <c r="I35" s="10" t="str">
        <f>IF(H35="","-",ROUNDUP(IFERROR(VLOOKUP(H35,Парапетры!$G$4:$P$77,$C$4,FALSE),0)*$C$18,0))</f>
        <v>-</v>
      </c>
    </row>
    <row r="36" spans="1:9" ht="15.75">
      <c r="A36" s="33"/>
      <c r="B36" s="3"/>
      <c r="C36" s="3"/>
      <c r="D36" s="3"/>
      <c r="E36" s="23" t="s">
        <v>14</v>
      </c>
      <c r="F36" s="10"/>
      <c r="G36" s="10" t="s">
        <v>2</v>
      </c>
      <c r="H36" s="10">
        <v>12</v>
      </c>
      <c r="I36" s="10">
        <f>IF(H36="","-",ROUNDUP(IFERROR(VLOOKUP(H36,Парапетры!$G$4:$P$77,$C$4,FALSE),0)*$C$18,0))</f>
        <v>50</v>
      </c>
    </row>
    <row r="37" spans="1:9" ht="15.75">
      <c r="E37" s="23" t="s">
        <v>7</v>
      </c>
      <c r="F37" s="10"/>
      <c r="G37" s="10" t="s">
        <v>2</v>
      </c>
      <c r="H37" s="10">
        <v>27</v>
      </c>
      <c r="I37" s="10">
        <f>IF(H37="","-",ROUNDUP(IFERROR(VLOOKUP(H37,Парапетры!$G$4:$P$77,$C$4,FALSE),0)*$C$18,0))</f>
        <v>12</v>
      </c>
    </row>
    <row r="38" spans="1:9" ht="15.75">
      <c r="E38" s="23" t="s">
        <v>4</v>
      </c>
      <c r="F38" s="10"/>
      <c r="G38" s="10" t="s">
        <v>2</v>
      </c>
      <c r="H38" s="10">
        <v>31</v>
      </c>
      <c r="I38" s="10">
        <f>IF(H38="","-",ROUNDUP(IFERROR(VLOOKUP(H38,Парапетры!$G$4:$P$77,$C$4,FALSE),0)*$C$18,0))</f>
        <v>4</v>
      </c>
    </row>
    <row r="39" spans="1:9" ht="15.75">
      <c r="E39" s="23"/>
      <c r="F39" s="10"/>
      <c r="G39" s="10" t="s">
        <v>2</v>
      </c>
      <c r="H39" s="10"/>
      <c r="I39" s="10" t="str">
        <f>IF(H39="","-",ROUNDUP(IFERROR(VLOOKUP(H39,Парапетры!$G$4:$P$77,$C$4,FALSE),0)*$C$18,0))</f>
        <v>-</v>
      </c>
    </row>
    <row r="40" spans="1:9" ht="15.75">
      <c r="E40" s="23"/>
      <c r="F40" s="10"/>
      <c r="G40" s="10" t="s">
        <v>2</v>
      </c>
      <c r="H40" s="10"/>
      <c r="I40" s="10" t="str">
        <f>IF(H40="","-",ROUNDUP(IFERROR(VLOOKUP(H40,Парапетры!$G$4:$P$77,$C$4,FALSE),0)*$C$18,0))</f>
        <v>-</v>
      </c>
    </row>
  </sheetData>
  <mergeCells count="9">
    <mergeCell ref="E1:I1"/>
    <mergeCell ref="A2:B2"/>
    <mergeCell ref="A3:C3"/>
    <mergeCell ref="A1:D1"/>
    <mergeCell ref="A16:A17"/>
    <mergeCell ref="B16:B17"/>
    <mergeCell ref="C16:C17"/>
    <mergeCell ref="F2:G2"/>
    <mergeCell ref="H2:I2"/>
  </mergeCells>
  <phoneticPr fontId="5" type="noConversion"/>
  <dataValidations count="1">
    <dataValidation type="list" allowBlank="1" showInputMessage="1" showErrorMessage="1" sqref="B7:B12 C2">
      <formula1>ДАнет</formula1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0"/>
  <sheetViews>
    <sheetView showZeros="0" workbookViewId="0">
      <selection activeCell="B14" sqref="B14"/>
    </sheetView>
  </sheetViews>
  <sheetFormatPr defaultRowHeight="12.75"/>
  <cols>
    <col min="1" max="1" width="38.5703125" style="32" customWidth="1"/>
    <col min="3" max="3" width="9.85546875" customWidth="1"/>
    <col min="4" max="4" width="12.5703125" customWidth="1"/>
    <col min="5" max="5" width="41.42578125" customWidth="1"/>
    <col min="6" max="9" width="9.7109375" style="14" customWidth="1"/>
  </cols>
  <sheetData>
    <row r="1" spans="1:9" ht="18.75">
      <c r="A1" s="55" t="s">
        <v>217</v>
      </c>
      <c r="B1" s="26"/>
      <c r="C1" s="26"/>
      <c r="D1" s="26"/>
      <c r="E1" s="95" t="s">
        <v>118</v>
      </c>
      <c r="F1" s="95"/>
      <c r="G1" s="95"/>
      <c r="H1" s="95"/>
      <c r="I1" s="95"/>
    </row>
    <row r="2" spans="1:9" ht="39.75" customHeight="1">
      <c r="A2" s="96" t="s">
        <v>119</v>
      </c>
      <c r="B2" s="96"/>
      <c r="C2" s="31" t="s">
        <v>120</v>
      </c>
      <c r="D2" s="30">
        <f>IF(C2="Да",5,3)</f>
        <v>5</v>
      </c>
      <c r="E2" s="27"/>
      <c r="F2" s="105" t="s">
        <v>8</v>
      </c>
      <c r="G2" s="105"/>
      <c r="H2" s="105" t="s">
        <v>217</v>
      </c>
      <c r="I2" s="105"/>
    </row>
    <row r="3" spans="1:9" ht="18.75">
      <c r="A3" s="97" t="s">
        <v>122</v>
      </c>
      <c r="B3" s="97"/>
      <c r="C3" s="97"/>
      <c r="E3" s="27"/>
      <c r="F3" s="29" t="s">
        <v>0</v>
      </c>
      <c r="G3" s="29" t="s">
        <v>1</v>
      </c>
      <c r="H3" s="10" t="s">
        <v>0</v>
      </c>
      <c r="I3" s="10" t="s">
        <v>1</v>
      </c>
    </row>
    <row r="4" spans="1:9" ht="15.75">
      <c r="A4" s="37" t="s">
        <v>126</v>
      </c>
      <c r="B4" s="38">
        <v>5</v>
      </c>
      <c r="C4" s="67">
        <f>IF(B4&gt;29,2,IF(B4&gt;23,3,IF(B4&gt;19,4,IF(B4&gt;14,5,IF(B4&gt;12,6,IF(B4&gt;10,7,IF(B4&gt;8,8,IF(B4&gt;6,9,10))))))))</f>
        <v>10</v>
      </c>
      <c r="D4" s="3"/>
      <c r="E4" s="23" t="s">
        <v>3</v>
      </c>
      <c r="F4" s="10">
        <v>1</v>
      </c>
      <c r="G4" s="10">
        <v>15</v>
      </c>
      <c r="H4" s="10"/>
      <c r="I4" s="10" t="str">
        <f>IF(H4="","-",ROUNDUP(IFERROR(VLOOKUP(H4,Парапетры!$G$4:$P$77,$C$4,FALSE),0)*$C$18,0))</f>
        <v>-</v>
      </c>
    </row>
    <row r="5" spans="1:9" ht="15.75">
      <c r="D5" s="5"/>
      <c r="E5" s="23" t="s">
        <v>4</v>
      </c>
      <c r="F5" s="10">
        <v>2</v>
      </c>
      <c r="G5" s="10">
        <v>10</v>
      </c>
      <c r="H5" s="10"/>
      <c r="I5" s="10" t="str">
        <f>IF(H5="","-",ROUNDUP(IFERROR(VLOOKUP(H5,Парапетры!$G$4:$P$77,$C$4,FALSE),0)*$C$18,0))</f>
        <v>-</v>
      </c>
    </row>
    <row r="6" spans="1:9" ht="15.75">
      <c r="A6" s="78" t="s">
        <v>123</v>
      </c>
      <c r="B6" s="79" t="s">
        <v>124</v>
      </c>
      <c r="C6" s="79" t="s">
        <v>125</v>
      </c>
      <c r="D6" s="5"/>
      <c r="E6" s="23" t="s">
        <v>5</v>
      </c>
      <c r="F6" s="10">
        <v>3</v>
      </c>
      <c r="G6" s="10">
        <v>8</v>
      </c>
      <c r="H6" s="10"/>
      <c r="I6" s="10" t="str">
        <f>IF(H6="","-",ROUNDUP(IFERROR(VLOOKUP(H6,Парапетры!$G$4:$P$77,$C$4,FALSE),0)*$C$18,0))</f>
        <v>-</v>
      </c>
    </row>
    <row r="7" spans="1:9" ht="15.75">
      <c r="A7" s="39" t="s">
        <v>101</v>
      </c>
      <c r="B7" s="44" t="s">
        <v>120</v>
      </c>
      <c r="C7" s="48">
        <f>IF(B7="Да",Парапетры!C2,0)</f>
        <v>0.1</v>
      </c>
      <c r="D7" s="3"/>
      <c r="E7" s="23" t="s">
        <v>6</v>
      </c>
      <c r="F7" s="10">
        <v>4</v>
      </c>
      <c r="G7" s="10">
        <v>5</v>
      </c>
      <c r="H7" s="10"/>
      <c r="I7" s="10" t="str">
        <f>IF(H7="","-",ROUNDUP(IFERROR(VLOOKUP(H7,Парапетры!$G$4:$P$77,$C$4,FALSE),0)*$C$18,0))</f>
        <v>-</v>
      </c>
    </row>
    <row r="8" spans="1:9" ht="15.75">
      <c r="A8" s="40" t="s">
        <v>103</v>
      </c>
      <c r="B8" s="45" t="s">
        <v>120</v>
      </c>
      <c r="C8" s="49">
        <f>IF(B8="Да",Парапетры!C3,0)</f>
        <v>0.02</v>
      </c>
      <c r="D8" s="5"/>
      <c r="E8" s="23" t="s">
        <v>7</v>
      </c>
      <c r="F8" s="10">
        <v>5</v>
      </c>
      <c r="G8" s="10">
        <v>3</v>
      </c>
      <c r="H8" s="10">
        <v>2</v>
      </c>
      <c r="I8" s="10">
        <f>IF(H8="","-",ROUNDUP(IFERROR(VLOOKUP(H8,Парапетры!$G$4:$P$77,$C$4,FALSE),0)*$C$18,0))</f>
        <v>10</v>
      </c>
    </row>
    <row r="9" spans="1:9" ht="15.75">
      <c r="A9" s="40" t="s">
        <v>104</v>
      </c>
      <c r="B9" s="45" t="s">
        <v>120</v>
      </c>
      <c r="C9" s="49">
        <f>IF(B9="Да",Парапетры!C4,0)</f>
        <v>0.02</v>
      </c>
      <c r="D9" s="5"/>
      <c r="E9" s="23" t="s">
        <v>54</v>
      </c>
      <c r="F9" s="10"/>
      <c r="G9" s="10" t="s">
        <v>2</v>
      </c>
      <c r="H9" s="10">
        <v>1</v>
      </c>
      <c r="I9" s="10">
        <f>IF(H9="","-",ROUNDUP(IFERROR(VLOOKUP(H9,Парапетры!$G$4:$P$77,$C$4,FALSE),0)*$C$18,0))</f>
        <v>15</v>
      </c>
    </row>
    <row r="10" spans="1:9" ht="15.75">
      <c r="A10" s="40" t="s">
        <v>105</v>
      </c>
      <c r="B10" s="45" t="s">
        <v>121</v>
      </c>
      <c r="C10" s="49">
        <f>IF(B10="Да",Парапетры!C5,0)</f>
        <v>0</v>
      </c>
      <c r="D10" s="3"/>
      <c r="E10" s="23" t="s">
        <v>14</v>
      </c>
      <c r="F10" s="10"/>
      <c r="G10" s="10" t="s">
        <v>2</v>
      </c>
      <c r="H10" s="10">
        <v>3</v>
      </c>
      <c r="I10" s="10">
        <f>IF(H10="","-",ROUNDUP(IFERROR(VLOOKUP(H10,Парапетры!$G$4:$P$77,$C$4,FALSE),0)*$C$18,0))</f>
        <v>8</v>
      </c>
    </row>
    <row r="11" spans="1:9" ht="15.75">
      <c r="A11" s="40" t="s">
        <v>106</v>
      </c>
      <c r="B11" s="45" t="s">
        <v>121</v>
      </c>
      <c r="C11" s="49">
        <f>IF(B11="Да",Парапетры!C6,0)</f>
        <v>0</v>
      </c>
      <c r="D11" s="5"/>
      <c r="E11" s="23" t="s">
        <v>80</v>
      </c>
      <c r="F11" s="10"/>
      <c r="G11" s="10" t="s">
        <v>2</v>
      </c>
      <c r="H11" s="10">
        <v>4</v>
      </c>
      <c r="I11" s="10">
        <f>IF(H11="","-",ROUNDUP(IFERROR(VLOOKUP(H11,Парапетры!$G$4:$P$77,$C$4,FALSE),0)*$C$18,0))</f>
        <v>5</v>
      </c>
    </row>
    <row r="12" spans="1:9" ht="18.75">
      <c r="A12" s="40" t="s">
        <v>157</v>
      </c>
      <c r="B12" s="45" t="s">
        <v>121</v>
      </c>
      <c r="C12" s="49">
        <f>IF(B12="Да",Парапетры!C7,0)</f>
        <v>0</v>
      </c>
      <c r="D12" s="5"/>
      <c r="E12" s="23" t="s">
        <v>227</v>
      </c>
      <c r="F12" s="10"/>
      <c r="G12" s="10" t="s">
        <v>2</v>
      </c>
      <c r="H12" s="10">
        <v>5</v>
      </c>
      <c r="I12" s="10">
        <f>IF(H12="","-",ROUNDUP(IFERROR(VLOOKUP(H12,Парапетры!$G$4:$P$77,$C$4,FALSE),0)*$C$18,0))</f>
        <v>3</v>
      </c>
    </row>
    <row r="13" spans="1:9" ht="15.75">
      <c r="A13" s="41" t="s">
        <v>127</v>
      </c>
      <c r="B13" s="46">
        <v>5</v>
      </c>
      <c r="C13" s="42">
        <f>B13*Парапетры!C8</f>
        <v>0.15</v>
      </c>
      <c r="D13" s="3"/>
      <c r="E13" s="54" t="s">
        <v>229</v>
      </c>
      <c r="F13" s="10"/>
      <c r="G13" s="10" t="s">
        <v>2</v>
      </c>
      <c r="H13" s="10">
        <v>6</v>
      </c>
      <c r="I13" s="10">
        <f>IF(H13="","-",ROUNDUP(IFERROR(VLOOKUP(H13,Парапетры!$G$4:$P$77,$C$4,FALSE),0)*$C$18,0))</f>
        <v>2</v>
      </c>
    </row>
    <row r="14" spans="1:9" ht="15.75" customHeight="1">
      <c r="A14" s="43" t="s">
        <v>190</v>
      </c>
      <c r="B14" s="47">
        <v>3</v>
      </c>
      <c r="C14" s="42">
        <f>B14*Парапетры!C9</f>
        <v>4.4999999999999998E-2</v>
      </c>
      <c r="D14" s="5"/>
      <c r="F14"/>
      <c r="G14"/>
      <c r="H14"/>
      <c r="I14"/>
    </row>
    <row r="15" spans="1:9" ht="15.75">
      <c r="A15" s="41" t="s">
        <v>128</v>
      </c>
      <c r="B15" s="46">
        <v>5</v>
      </c>
      <c r="C15" s="42">
        <f>B15*Парапетры!C10</f>
        <v>7.4999999999999997E-2</v>
      </c>
      <c r="D15" s="5"/>
      <c r="F15"/>
      <c r="G15"/>
      <c r="H15"/>
      <c r="I15"/>
    </row>
    <row r="16" spans="1:9" ht="15.75">
      <c r="A16" s="99" t="s">
        <v>129</v>
      </c>
      <c r="B16" s="101"/>
      <c r="C16" s="103">
        <f>B16*Парапетры!C11</f>
        <v>0</v>
      </c>
      <c r="D16" s="3"/>
      <c r="F16"/>
      <c r="G16"/>
      <c r="H16"/>
      <c r="I16"/>
    </row>
    <row r="17" spans="1:9" ht="15.75">
      <c r="A17" s="100"/>
      <c r="B17" s="102"/>
      <c r="C17" s="104"/>
      <c r="D17" s="5"/>
      <c r="F17"/>
      <c r="G17"/>
      <c r="H17"/>
      <c r="I17"/>
    </row>
    <row r="18" spans="1:9" ht="15.75">
      <c r="A18" s="35" t="s">
        <v>130</v>
      </c>
      <c r="B18" s="36"/>
      <c r="C18" s="28">
        <f>SUM(C7:C17)+1</f>
        <v>1.4100000000000001</v>
      </c>
      <c r="D18" s="5"/>
      <c r="F18"/>
      <c r="G18"/>
      <c r="H18"/>
      <c r="I18"/>
    </row>
    <row r="19" spans="1:9" ht="15.75">
      <c r="D19" s="3"/>
      <c r="F19"/>
      <c r="G19"/>
      <c r="H19"/>
      <c r="I19"/>
    </row>
    <row r="20" spans="1:9" ht="15.75">
      <c r="A20" s="34" t="s">
        <v>188</v>
      </c>
      <c r="B20" s="5"/>
      <c r="C20" s="5">
        <f>MAX(I4:I40)</f>
        <v>15</v>
      </c>
      <c r="D20" s="5"/>
      <c r="F20"/>
      <c r="G20"/>
      <c r="H20"/>
      <c r="I20"/>
    </row>
    <row r="21" spans="1:9" ht="15.75">
      <c r="A21" s="34" t="s">
        <v>189</v>
      </c>
      <c r="B21" s="5"/>
      <c r="C21" s="5" t="str">
        <f>IF(C20&gt;=Парапетры!C16,"Премьер",IF(C20&gt;=Парапетры!C17,"A",IF(C20&gt;=Парапетры!C18,"B",IF(C20&gt;=Парапетры!C19,"C","D"))))</f>
        <v>D</v>
      </c>
      <c r="D21" s="5"/>
      <c r="F21"/>
      <c r="G21"/>
      <c r="H21"/>
      <c r="I21"/>
    </row>
    <row r="22" spans="1:9" ht="15.75">
      <c r="A22" s="34" t="s">
        <v>216</v>
      </c>
      <c r="B22" s="3"/>
      <c r="C22" s="3" t="s">
        <v>196</v>
      </c>
      <c r="D22" s="3"/>
      <c r="F22"/>
      <c r="G22"/>
      <c r="H22"/>
      <c r="I22"/>
    </row>
    <row r="23" spans="1:9" ht="15.75">
      <c r="A23" s="34"/>
      <c r="B23" s="5"/>
      <c r="C23" s="5"/>
      <c r="D23" s="5"/>
      <c r="F23"/>
      <c r="G23"/>
      <c r="H23"/>
      <c r="I23"/>
    </row>
    <row r="24" spans="1:9" ht="15.75">
      <c r="A24" s="34" t="s">
        <v>172</v>
      </c>
      <c r="B24" s="5"/>
      <c r="C24" s="5"/>
      <c r="D24" s="5"/>
      <c r="F24"/>
      <c r="G24"/>
      <c r="H24"/>
      <c r="I24"/>
    </row>
    <row r="25" spans="1:9" ht="15.75">
      <c r="A25" s="33"/>
      <c r="B25" s="3"/>
      <c r="C25" s="3"/>
      <c r="D25" s="3"/>
      <c r="F25"/>
      <c r="G25"/>
      <c r="H25"/>
      <c r="I25"/>
    </row>
    <row r="26" spans="1:9" ht="15.75">
      <c r="A26" s="34"/>
      <c r="B26" s="5"/>
      <c r="C26" s="5"/>
      <c r="D26" s="5"/>
      <c r="F26"/>
      <c r="G26"/>
      <c r="H26"/>
      <c r="I26"/>
    </row>
    <row r="27" spans="1:9" ht="15.75">
      <c r="A27" s="34"/>
      <c r="B27" s="5"/>
      <c r="C27" s="5"/>
      <c r="D27" s="5"/>
      <c r="F27"/>
      <c r="G27"/>
      <c r="H27"/>
      <c r="I27"/>
    </row>
    <row r="28" spans="1:9" ht="15.75">
      <c r="A28" s="33"/>
      <c r="B28" s="3"/>
      <c r="C28" s="3"/>
      <c r="D28" s="3"/>
      <c r="F28"/>
      <c r="G28"/>
      <c r="H28"/>
      <c r="I28"/>
    </row>
    <row r="29" spans="1:9" ht="15.75">
      <c r="A29" s="34"/>
      <c r="B29" s="5"/>
      <c r="C29" s="5"/>
      <c r="D29" s="5"/>
      <c r="F29"/>
      <c r="G29"/>
      <c r="H29"/>
      <c r="I29"/>
    </row>
    <row r="30" spans="1:9" ht="15.75">
      <c r="A30" s="34"/>
      <c r="B30" s="5"/>
      <c r="C30" s="5"/>
      <c r="D30" s="5"/>
      <c r="F30"/>
      <c r="G30"/>
      <c r="H30"/>
      <c r="I30"/>
    </row>
    <row r="31" spans="1:9" ht="15.75">
      <c r="A31" s="33"/>
      <c r="B31" s="3"/>
      <c r="C31" s="3"/>
      <c r="D31" s="3"/>
      <c r="F31"/>
      <c r="G31"/>
      <c r="H31"/>
      <c r="I31"/>
    </row>
    <row r="32" spans="1:9" ht="15.75">
      <c r="A32" s="34"/>
      <c r="B32" s="5"/>
      <c r="C32" s="5"/>
      <c r="D32" s="5"/>
      <c r="F32"/>
      <c r="G32"/>
      <c r="H32"/>
      <c r="I32"/>
    </row>
    <row r="33" spans="1:9" ht="15.75">
      <c r="A33" s="34"/>
      <c r="B33" s="5"/>
      <c r="C33" s="5"/>
      <c r="D33" s="5"/>
      <c r="F33"/>
      <c r="G33"/>
      <c r="H33"/>
      <c r="I33"/>
    </row>
    <row r="34" spans="1:9" ht="15.75">
      <c r="A34" s="33"/>
      <c r="B34" s="3"/>
      <c r="C34" s="3"/>
      <c r="D34" s="3"/>
      <c r="F34"/>
      <c r="G34"/>
      <c r="H34"/>
      <c r="I34"/>
    </row>
    <row r="35" spans="1:9" ht="15.75">
      <c r="A35" s="34"/>
      <c r="B35" s="5"/>
      <c r="C35" s="5"/>
      <c r="D35" s="5"/>
      <c r="F35"/>
      <c r="G35"/>
      <c r="H35"/>
      <c r="I35"/>
    </row>
    <row r="36" spans="1:9" ht="15.75">
      <c r="A36" s="33"/>
      <c r="B36" s="3"/>
      <c r="C36" s="3"/>
      <c r="D36" s="3"/>
      <c r="F36"/>
      <c r="G36"/>
      <c r="H36"/>
      <c r="I36"/>
    </row>
    <row r="37" spans="1:9">
      <c r="F37"/>
      <c r="G37"/>
      <c r="H37"/>
      <c r="I37"/>
    </row>
    <row r="38" spans="1:9">
      <c r="F38"/>
      <c r="G38"/>
      <c r="H38"/>
      <c r="I38"/>
    </row>
    <row r="39" spans="1:9">
      <c r="F39"/>
      <c r="G39"/>
      <c r="H39"/>
      <c r="I39"/>
    </row>
    <row r="40" spans="1:9">
      <c r="F40"/>
      <c r="G40"/>
      <c r="H40"/>
      <c r="I40"/>
    </row>
  </sheetData>
  <sortState ref="E4:I13">
    <sortCondition ref="H4:H13"/>
  </sortState>
  <mergeCells count="8">
    <mergeCell ref="E1:I1"/>
    <mergeCell ref="A2:B2"/>
    <mergeCell ref="A3:C3"/>
    <mergeCell ref="A16:A17"/>
    <mergeCell ref="B16:B17"/>
    <mergeCell ref="C16:C17"/>
    <mergeCell ref="F2:G2"/>
    <mergeCell ref="H2:I2"/>
  </mergeCells>
  <phoneticPr fontId="5" type="noConversion"/>
  <dataValidations count="1">
    <dataValidation type="list" allowBlank="1" showInputMessage="1" showErrorMessage="1" sqref="B7:B12 C2">
      <formula1>ДАнет</formula1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I40"/>
  <sheetViews>
    <sheetView workbookViewId="0">
      <selection activeCell="F24" sqref="F24"/>
    </sheetView>
  </sheetViews>
  <sheetFormatPr defaultRowHeight="12.75"/>
  <cols>
    <col min="1" max="1" width="42.85546875" style="32" customWidth="1"/>
    <col min="3" max="3" width="9.85546875" customWidth="1"/>
    <col min="4" max="4" width="12.5703125" customWidth="1"/>
    <col min="5" max="5" width="33" customWidth="1"/>
    <col min="6" max="9" width="9.7109375" style="14" customWidth="1"/>
  </cols>
  <sheetData>
    <row r="1" spans="1:9" ht="18.75">
      <c r="A1" s="55" t="s">
        <v>219</v>
      </c>
      <c r="B1" s="26"/>
      <c r="C1" s="26"/>
      <c r="D1" s="26"/>
      <c r="E1" s="95" t="s">
        <v>118</v>
      </c>
      <c r="F1" s="95"/>
      <c r="G1" s="95"/>
      <c r="H1" s="95"/>
      <c r="I1" s="95"/>
    </row>
    <row r="2" spans="1:9" ht="19.5" customHeight="1">
      <c r="A2" s="96" t="s">
        <v>119</v>
      </c>
      <c r="B2" s="96"/>
      <c r="C2" s="31" t="s">
        <v>120</v>
      </c>
      <c r="D2" s="30">
        <f>IF(C2="Да",5,3)</f>
        <v>5</v>
      </c>
      <c r="E2" s="27"/>
      <c r="F2" s="106" t="s">
        <v>158</v>
      </c>
      <c r="G2" s="107"/>
      <c r="H2" s="105" t="s">
        <v>218</v>
      </c>
      <c r="I2" s="105"/>
    </row>
    <row r="3" spans="1:9" ht="18.75">
      <c r="A3" s="97" t="s">
        <v>122</v>
      </c>
      <c r="B3" s="97"/>
      <c r="C3" s="97"/>
      <c r="E3" s="27"/>
      <c r="F3" s="29" t="s">
        <v>0</v>
      </c>
      <c r="G3" s="29" t="s">
        <v>1</v>
      </c>
      <c r="H3" s="10" t="s">
        <v>0</v>
      </c>
      <c r="I3" s="10" t="s">
        <v>1</v>
      </c>
    </row>
    <row r="4" spans="1:9" ht="15.75">
      <c r="A4" s="37" t="s">
        <v>126</v>
      </c>
      <c r="B4" s="38">
        <v>16</v>
      </c>
      <c r="C4" s="67">
        <f>IF(B4&gt;29,2,IF(B4&gt;23,3,IF(B4&gt;19,4,IF(B4&gt;14,5,IF(B4&gt;12,6,IF(B4&gt;10,7,IF(B4&gt;8,8,IF(B4&gt;6,9,10))))))))</f>
        <v>5</v>
      </c>
      <c r="D4" s="3"/>
      <c r="E4" s="23" t="s">
        <v>46</v>
      </c>
      <c r="F4" s="10"/>
      <c r="G4" s="10" t="s">
        <v>2</v>
      </c>
      <c r="H4" s="10">
        <v>1</v>
      </c>
      <c r="I4" s="10">
        <f>IF(H4="","-",ROUNDUP(IFERROR(VLOOKUP(H4,Парапетры!$G$4:$P$77,$C$4,FALSE),0)*$C$18,0))</f>
        <v>52</v>
      </c>
    </row>
    <row r="5" spans="1:9" ht="15.75">
      <c r="D5" s="5"/>
      <c r="E5" s="23" t="s">
        <v>9</v>
      </c>
      <c r="F5" s="10">
        <v>1</v>
      </c>
      <c r="G5" s="10">
        <v>25</v>
      </c>
      <c r="H5" s="10">
        <v>2</v>
      </c>
      <c r="I5" s="10">
        <f>IF(H5="","-",ROUNDUP(IFERROR(VLOOKUP(H5,Парапетры!$G$4:$P$77,$C$4,FALSE),0)*$C$18,0))</f>
        <v>45</v>
      </c>
    </row>
    <row r="6" spans="1:9" ht="15.75">
      <c r="A6" s="78" t="s">
        <v>123</v>
      </c>
      <c r="B6" s="79" t="s">
        <v>124</v>
      </c>
      <c r="C6" s="79" t="s">
        <v>125</v>
      </c>
      <c r="D6" s="5"/>
      <c r="E6" s="23" t="s">
        <v>50</v>
      </c>
      <c r="F6" s="10">
        <v>10</v>
      </c>
      <c r="G6" s="10">
        <v>2</v>
      </c>
      <c r="H6" s="10">
        <v>3</v>
      </c>
      <c r="I6" s="10">
        <f>IF(H6="","-",ROUNDUP(IFERROR(VLOOKUP(H6,Парапетры!$G$4:$P$77,$C$4,FALSE),0)*$C$18,0))</f>
        <v>38</v>
      </c>
    </row>
    <row r="7" spans="1:9" ht="15.75">
      <c r="A7" s="39" t="s">
        <v>101</v>
      </c>
      <c r="B7" s="44" t="s">
        <v>121</v>
      </c>
      <c r="C7" s="48">
        <f>IF(B7="Да",Парапетры!C2,0)</f>
        <v>0</v>
      </c>
      <c r="D7" s="3"/>
      <c r="E7" s="23" t="s">
        <v>4</v>
      </c>
      <c r="F7" s="10">
        <v>5</v>
      </c>
      <c r="G7" s="10">
        <v>10</v>
      </c>
      <c r="H7" s="10">
        <v>4</v>
      </c>
      <c r="I7" s="10">
        <f>IF(H7="","-",ROUNDUP(IFERROR(VLOOKUP(H7,Парапетры!$G$4:$P$77,$C$4,FALSE),0)*$C$18,0))</f>
        <v>33</v>
      </c>
    </row>
    <row r="8" spans="1:9" ht="15.75">
      <c r="A8" s="40" t="s">
        <v>103</v>
      </c>
      <c r="B8" s="45" t="s">
        <v>121</v>
      </c>
      <c r="C8" s="49">
        <f>IF(B8="Да",Парапетры!C3,0)</f>
        <v>0</v>
      </c>
      <c r="D8" s="5"/>
      <c r="E8" s="23" t="s">
        <v>5</v>
      </c>
      <c r="F8" s="10">
        <v>9</v>
      </c>
      <c r="G8" s="10">
        <v>3</v>
      </c>
      <c r="H8" s="10">
        <v>5</v>
      </c>
      <c r="I8" s="10">
        <f>IF(H8="","-",ROUNDUP(IFERROR(VLOOKUP(H8,Парапетры!$G$4:$P$77,$C$4,FALSE),0)*$C$18,0))</f>
        <v>28</v>
      </c>
    </row>
    <row r="9" spans="1:9" ht="15.75">
      <c r="A9" s="40" t="s">
        <v>104</v>
      </c>
      <c r="B9" s="45" t="s">
        <v>121</v>
      </c>
      <c r="C9" s="49">
        <f>IF(B9="Да",Парапетры!C4,0)</f>
        <v>0</v>
      </c>
      <c r="D9" s="5"/>
      <c r="E9" s="23" t="s">
        <v>15</v>
      </c>
      <c r="F9" s="10">
        <v>8</v>
      </c>
      <c r="G9" s="10">
        <v>5</v>
      </c>
      <c r="H9" s="10">
        <v>6</v>
      </c>
      <c r="I9" s="10">
        <f>IF(H9="","-",ROUNDUP(IFERROR(VLOOKUP(H9,Парапетры!$G$4:$P$77,$C$4,FALSE),0)*$C$18,0))</f>
        <v>25</v>
      </c>
    </row>
    <row r="10" spans="1:9" ht="15.75">
      <c r="A10" s="40" t="s">
        <v>105</v>
      </c>
      <c r="B10" s="45" t="s">
        <v>121</v>
      </c>
      <c r="C10" s="49">
        <f>IF(B10="Да",Парапетры!C5,0)</f>
        <v>0</v>
      </c>
      <c r="D10" s="3"/>
      <c r="E10" s="23" t="s">
        <v>34</v>
      </c>
      <c r="F10" s="10"/>
      <c r="G10" s="10" t="s">
        <v>2</v>
      </c>
      <c r="H10" s="10">
        <v>7</v>
      </c>
      <c r="I10" s="10">
        <f>IF(H10="","-",ROUNDUP(IFERROR(VLOOKUP(H10,Парапетры!$G$4:$P$77,$C$4,FALSE),0)*$C$18,0))</f>
        <v>21</v>
      </c>
    </row>
    <row r="11" spans="1:9" ht="15.75">
      <c r="A11" s="40" t="s">
        <v>106</v>
      </c>
      <c r="B11" s="45" t="s">
        <v>121</v>
      </c>
      <c r="C11" s="49">
        <f>IF(B11="Да",Парапетры!C6,0)</f>
        <v>0</v>
      </c>
      <c r="D11" s="5"/>
      <c r="E11" s="23" t="s">
        <v>30</v>
      </c>
      <c r="F11" s="10"/>
      <c r="G11" s="10" t="s">
        <v>2</v>
      </c>
      <c r="H11" s="10">
        <v>8</v>
      </c>
      <c r="I11" s="10">
        <f>IF(H11="","-",ROUNDUP(IFERROR(VLOOKUP(H11,Парапетры!$G$4:$P$77,$C$4,FALSE),0)*$C$18,0))</f>
        <v>18</v>
      </c>
    </row>
    <row r="12" spans="1:9" ht="18.75">
      <c r="A12" s="40" t="s">
        <v>157</v>
      </c>
      <c r="B12" s="45" t="s">
        <v>120</v>
      </c>
      <c r="C12" s="49">
        <f>IF(B12="Да",Парапетры!C7,0)</f>
        <v>0.02</v>
      </c>
      <c r="D12" s="5"/>
      <c r="E12" s="23" t="s">
        <v>12</v>
      </c>
      <c r="F12" s="10">
        <v>4</v>
      </c>
      <c r="G12" s="10">
        <v>13</v>
      </c>
      <c r="H12" s="10">
        <v>9</v>
      </c>
      <c r="I12" s="10">
        <f>IF(H12="","-",ROUNDUP(IFERROR(VLOOKUP(H12,Парапетры!$G$4:$P$77,$C$4,FALSE),0)*$C$18,0))</f>
        <v>14</v>
      </c>
    </row>
    <row r="13" spans="1:9" ht="15.75">
      <c r="A13" s="41" t="s">
        <v>127</v>
      </c>
      <c r="B13" s="46">
        <v>5</v>
      </c>
      <c r="C13" s="42">
        <f>B13*Парапетры!C8</f>
        <v>0.15</v>
      </c>
      <c r="D13" s="3"/>
      <c r="E13" s="23" t="s">
        <v>3</v>
      </c>
      <c r="F13" s="10">
        <v>6</v>
      </c>
      <c r="G13" s="10">
        <v>7</v>
      </c>
      <c r="H13" s="10">
        <v>10</v>
      </c>
      <c r="I13" s="10">
        <f>IF(H13="","-",ROUNDUP(IFERROR(VLOOKUP(H13,Парапетры!$G$4:$P$77,$C$4,FALSE),0)*$C$18,0))</f>
        <v>13</v>
      </c>
    </row>
    <row r="14" spans="1:9" ht="15.75">
      <c r="A14" s="43" t="s">
        <v>190</v>
      </c>
      <c r="B14" s="47">
        <v>5</v>
      </c>
      <c r="C14" s="42">
        <f>B14*Парапетры!C9</f>
        <v>7.4999999999999997E-2</v>
      </c>
      <c r="D14" s="5"/>
      <c r="E14" s="23" t="s">
        <v>60</v>
      </c>
      <c r="F14" s="10"/>
      <c r="G14" s="10" t="s">
        <v>2</v>
      </c>
      <c r="H14" s="10">
        <v>11</v>
      </c>
      <c r="I14" s="10">
        <f>IF(H14="","-",ROUNDUP(IFERROR(VLOOKUP(H14,Парапетры!$G$4:$P$77,$C$4,FALSE),0)*$C$18,0))</f>
        <v>11</v>
      </c>
    </row>
    <row r="15" spans="1:9" ht="15.75">
      <c r="A15" s="41" t="s">
        <v>128</v>
      </c>
      <c r="B15" s="46">
        <v>5</v>
      </c>
      <c r="C15" s="42">
        <f>B15*Парапетры!C10</f>
        <v>7.4999999999999997E-2</v>
      </c>
      <c r="D15" s="5"/>
      <c r="E15" s="23" t="s">
        <v>6</v>
      </c>
      <c r="F15" s="10"/>
      <c r="G15" s="10" t="s">
        <v>2</v>
      </c>
      <c r="H15" s="10">
        <v>12</v>
      </c>
      <c r="I15" s="10">
        <f>IF(H15="","-",ROUNDUP(IFERROR(VLOOKUP(H15,Парапетры!$G$4:$P$77,$C$4,FALSE),0)*$C$18,0))</f>
        <v>9</v>
      </c>
    </row>
    <row r="16" spans="1:9" ht="15.75">
      <c r="A16" s="99" t="s">
        <v>129</v>
      </c>
      <c r="B16" s="101">
        <v>8</v>
      </c>
      <c r="C16" s="103">
        <f>B16*Парапетры!C11</f>
        <v>0.4</v>
      </c>
      <c r="D16" s="3"/>
      <c r="E16" s="23" t="s">
        <v>228</v>
      </c>
      <c r="F16" s="10"/>
      <c r="G16" s="10" t="s">
        <v>2</v>
      </c>
      <c r="H16" s="10">
        <v>13</v>
      </c>
      <c r="I16" s="10">
        <f>IF(H16="","-",ROUNDUP(IFERROR(VLOOKUP(H16,Парапетры!$G$4:$P$77,$C$4,FALSE),0)*$C$18,0))</f>
        <v>7</v>
      </c>
    </row>
    <row r="17" spans="1:9" ht="15.75">
      <c r="A17" s="100"/>
      <c r="B17" s="102"/>
      <c r="C17" s="104"/>
      <c r="D17" s="5"/>
      <c r="E17" s="54" t="s">
        <v>14</v>
      </c>
      <c r="F17" s="10">
        <v>7</v>
      </c>
      <c r="G17" s="10">
        <v>6</v>
      </c>
      <c r="H17" s="10">
        <v>14</v>
      </c>
      <c r="I17" s="10">
        <f>IF(H17="","-",ROUNDUP(IFERROR(VLOOKUP(H17,Парапетры!$G$4:$P$77,$C$4,FALSE),0)*$C$18,0))</f>
        <v>6</v>
      </c>
    </row>
    <row r="18" spans="1:9" ht="15.75">
      <c r="A18" s="35" t="s">
        <v>130</v>
      </c>
      <c r="B18" s="36"/>
      <c r="C18" s="28">
        <f>SUM(C7:C17)+1</f>
        <v>1.72</v>
      </c>
      <c r="D18" s="5"/>
      <c r="E18" s="23" t="s">
        <v>10</v>
      </c>
      <c r="F18" s="10">
        <v>2</v>
      </c>
      <c r="G18" s="10">
        <v>21</v>
      </c>
      <c r="H18" s="10">
        <v>15</v>
      </c>
      <c r="I18" s="10">
        <f>IF(H18="","-",ROUNDUP(IFERROR(VLOOKUP(H18,Парапетры!$G$4:$P$77,$C$4,FALSE),0)*$C$18,0))</f>
        <v>4</v>
      </c>
    </row>
    <row r="19" spans="1:9" ht="15.75">
      <c r="D19" s="3"/>
      <c r="E19" s="23" t="s">
        <v>55</v>
      </c>
      <c r="F19" s="10"/>
      <c r="G19" s="10" t="s">
        <v>2</v>
      </c>
      <c r="H19" s="10">
        <v>16</v>
      </c>
      <c r="I19" s="10">
        <f>IF(H19="","-",ROUNDUP(IFERROR(VLOOKUP(H19,Парапетры!$G$4:$P$77,$C$4,FALSE),0)*$C$18,0))</f>
        <v>2</v>
      </c>
    </row>
    <row r="20" spans="1:9" ht="15.75">
      <c r="A20" s="34" t="s">
        <v>188</v>
      </c>
      <c r="B20" s="5"/>
      <c r="C20" s="5">
        <f>MAX(I4:I40)</f>
        <v>52</v>
      </c>
      <c r="D20" s="5"/>
      <c r="E20" s="23" t="s">
        <v>11</v>
      </c>
      <c r="F20" s="10">
        <v>3</v>
      </c>
      <c r="G20" s="10">
        <v>17</v>
      </c>
      <c r="H20" s="10"/>
      <c r="I20" s="10" t="str">
        <f>IF(H20="","-",ROUNDUP(IFERROR(VLOOKUP(H20,Парапетры!$G$4:$P$77,$C$4,FALSE),0)*$C$18,0))</f>
        <v>-</v>
      </c>
    </row>
    <row r="21" spans="1:9" ht="15.75">
      <c r="A21" s="34" t="s">
        <v>189</v>
      </c>
      <c r="B21" s="5"/>
      <c r="C21" s="5" t="str">
        <f>IF(C20&gt;=Парапетры!C16,"Премьер",IF(C20&gt;=Парапетры!C17,"A",IF(C20&gt;=Парапетры!C18,"B",IF(C20&gt;=Парапетры!C19,"C","D"))))</f>
        <v>C</v>
      </c>
      <c r="D21" s="5"/>
      <c r="F21"/>
      <c r="G21"/>
      <c r="H21"/>
      <c r="I21"/>
    </row>
    <row r="22" spans="1:9" ht="15.75">
      <c r="A22" s="34" t="s">
        <v>216</v>
      </c>
      <c r="B22" s="3"/>
      <c r="C22" s="3" t="s">
        <v>196</v>
      </c>
      <c r="D22" s="3"/>
      <c r="F22"/>
      <c r="G22"/>
      <c r="H22"/>
      <c r="I22"/>
    </row>
    <row r="23" spans="1:9" ht="15.75">
      <c r="A23" s="34"/>
      <c r="B23" s="5"/>
      <c r="C23" s="5"/>
      <c r="D23" s="5"/>
      <c r="F23"/>
      <c r="G23"/>
      <c r="H23"/>
      <c r="I23"/>
    </row>
    <row r="24" spans="1:9" ht="15.75">
      <c r="A24" s="34" t="s">
        <v>172</v>
      </c>
      <c r="B24" s="5"/>
      <c r="C24" s="5"/>
      <c r="D24" s="5"/>
      <c r="F24"/>
      <c r="G24"/>
      <c r="H24"/>
      <c r="I24"/>
    </row>
    <row r="25" spans="1:9" ht="15.75">
      <c r="A25" s="33"/>
      <c r="B25" s="3"/>
      <c r="C25" s="3"/>
      <c r="D25" s="3"/>
      <c r="F25"/>
      <c r="G25"/>
      <c r="H25"/>
      <c r="I25"/>
    </row>
    <row r="26" spans="1:9" ht="15.75">
      <c r="A26" s="34"/>
      <c r="B26" s="5"/>
      <c r="C26" s="5"/>
      <c r="D26" s="5"/>
      <c r="F26"/>
      <c r="G26"/>
      <c r="H26"/>
      <c r="I26"/>
    </row>
    <row r="27" spans="1:9" ht="15.75">
      <c r="A27" s="34"/>
      <c r="B27" s="5"/>
      <c r="C27" s="5"/>
      <c r="D27" s="5"/>
      <c r="F27"/>
      <c r="G27"/>
      <c r="H27"/>
      <c r="I27"/>
    </row>
    <row r="28" spans="1:9" ht="15.75">
      <c r="A28" s="33"/>
      <c r="B28" s="3"/>
      <c r="C28" s="3"/>
      <c r="D28" s="3"/>
      <c r="F28"/>
      <c r="G28"/>
      <c r="H28"/>
      <c r="I28"/>
    </row>
    <row r="29" spans="1:9" ht="15.75">
      <c r="A29" s="34"/>
      <c r="B29" s="5"/>
      <c r="C29" s="5"/>
      <c r="D29" s="5"/>
      <c r="F29"/>
      <c r="G29"/>
      <c r="H29"/>
      <c r="I29"/>
    </row>
    <row r="30" spans="1:9" ht="15.75">
      <c r="A30" s="34"/>
      <c r="B30" s="5"/>
      <c r="C30" s="5"/>
      <c r="D30" s="5"/>
      <c r="F30"/>
      <c r="G30"/>
      <c r="H30"/>
      <c r="I30"/>
    </row>
    <row r="31" spans="1:9" ht="15.75">
      <c r="A31" s="33"/>
      <c r="B31" s="3"/>
      <c r="C31" s="3"/>
      <c r="D31" s="3"/>
      <c r="F31"/>
      <c r="G31"/>
      <c r="H31"/>
      <c r="I31"/>
    </row>
    <row r="32" spans="1:9" ht="15.75">
      <c r="A32" s="34"/>
      <c r="B32" s="5"/>
      <c r="C32" s="5"/>
      <c r="D32" s="5"/>
      <c r="F32"/>
      <c r="G32"/>
      <c r="H32"/>
      <c r="I32"/>
    </row>
    <row r="33" spans="1:9" ht="15.75">
      <c r="A33" s="34"/>
      <c r="B33" s="5"/>
      <c r="C33" s="5"/>
      <c r="D33" s="5"/>
      <c r="F33"/>
      <c r="G33"/>
      <c r="H33"/>
      <c r="I33"/>
    </row>
    <row r="34" spans="1:9" ht="15.75">
      <c r="A34" s="33"/>
      <c r="B34" s="3"/>
      <c r="C34" s="3"/>
      <c r="D34" s="3"/>
      <c r="F34"/>
      <c r="G34"/>
      <c r="H34"/>
      <c r="I34"/>
    </row>
    <row r="35" spans="1:9" ht="15.75">
      <c r="A35" s="34"/>
      <c r="B35" s="5"/>
      <c r="C35" s="5"/>
      <c r="D35" s="5"/>
      <c r="F35"/>
      <c r="G35"/>
      <c r="H35"/>
      <c r="I35"/>
    </row>
    <row r="36" spans="1:9" ht="15.75">
      <c r="A36" s="33"/>
      <c r="B36" s="3"/>
      <c r="C36" s="3"/>
      <c r="D36" s="3"/>
      <c r="F36"/>
      <c r="G36"/>
      <c r="H36"/>
      <c r="I36"/>
    </row>
    <row r="37" spans="1:9">
      <c r="F37"/>
      <c r="G37"/>
      <c r="H37"/>
      <c r="I37"/>
    </row>
    <row r="38" spans="1:9">
      <c r="F38"/>
      <c r="G38"/>
      <c r="H38"/>
      <c r="I38"/>
    </row>
    <row r="39" spans="1:9">
      <c r="F39"/>
      <c r="G39"/>
      <c r="H39"/>
      <c r="I39"/>
    </row>
    <row r="40" spans="1:9">
      <c r="F40"/>
      <c r="G40"/>
      <c r="H40"/>
      <c r="I40"/>
    </row>
  </sheetData>
  <sortState ref="E4:I20">
    <sortCondition ref="H4:H20"/>
  </sortState>
  <mergeCells count="8">
    <mergeCell ref="A3:C3"/>
    <mergeCell ref="A16:A17"/>
    <mergeCell ref="B16:B17"/>
    <mergeCell ref="C16:C17"/>
    <mergeCell ref="E1:I1"/>
    <mergeCell ref="A2:B2"/>
    <mergeCell ref="F2:G2"/>
    <mergeCell ref="H2:I2"/>
  </mergeCells>
  <phoneticPr fontId="5" type="noConversion"/>
  <dataValidations count="1">
    <dataValidation type="list" allowBlank="1" showInputMessage="1" showErrorMessage="1" sqref="B7:B12 C2">
      <formula1>ДАнет</formula1>
    </dataValidation>
  </dataValidations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I43"/>
  <sheetViews>
    <sheetView workbookViewId="0">
      <selection activeCell="H14" sqref="H14"/>
    </sheetView>
  </sheetViews>
  <sheetFormatPr defaultRowHeight="12.75"/>
  <cols>
    <col min="1" max="1" width="41.140625" style="32" customWidth="1"/>
    <col min="3" max="3" width="9.85546875" customWidth="1"/>
    <col min="4" max="4" width="14.5703125" customWidth="1"/>
    <col min="5" max="5" width="41.42578125" customWidth="1"/>
    <col min="6" max="9" width="9.7109375" style="14" customWidth="1"/>
  </cols>
  <sheetData>
    <row r="1" spans="1:9" ht="18.75">
      <c r="A1" s="98" t="s">
        <v>225</v>
      </c>
      <c r="B1" s="98"/>
      <c r="C1" s="98"/>
      <c r="D1" s="98"/>
      <c r="E1" s="95" t="s">
        <v>118</v>
      </c>
      <c r="F1" s="95"/>
      <c r="G1" s="95"/>
      <c r="H1" s="95"/>
      <c r="I1" s="95"/>
    </row>
    <row r="2" spans="1:9" ht="27" customHeight="1">
      <c r="A2" s="96" t="s">
        <v>119</v>
      </c>
      <c r="B2" s="96"/>
      <c r="C2" s="31" t="s">
        <v>120</v>
      </c>
      <c r="D2" s="30">
        <f>IF(C2="Да",5,3)</f>
        <v>5</v>
      </c>
      <c r="E2" s="27"/>
      <c r="F2" s="105" t="s">
        <v>187</v>
      </c>
      <c r="G2" s="105"/>
      <c r="H2" s="105" t="s">
        <v>224</v>
      </c>
      <c r="I2" s="105"/>
    </row>
    <row r="3" spans="1:9" ht="18.75">
      <c r="A3" s="97" t="s">
        <v>122</v>
      </c>
      <c r="B3" s="97"/>
      <c r="C3" s="97"/>
      <c r="E3" s="27"/>
      <c r="F3" s="50" t="s">
        <v>0</v>
      </c>
      <c r="G3" s="50" t="s">
        <v>1</v>
      </c>
      <c r="H3" s="10" t="s">
        <v>0</v>
      </c>
      <c r="I3" s="10" t="s">
        <v>1</v>
      </c>
    </row>
    <row r="4" spans="1:9" ht="15.75">
      <c r="A4" s="37" t="s">
        <v>126</v>
      </c>
      <c r="B4" s="38">
        <v>33</v>
      </c>
      <c r="C4" s="67">
        <f>IF(B4&gt;29,2,IF(B4&gt;23,3,IF(B4&gt;19,4,IF(B4&gt;14,5,IF(B4&gt;12,6,IF(B4&gt;10,7,IF(B4&gt;8,8,IF(B4&gt;6,9,10))))))))</f>
        <v>2</v>
      </c>
      <c r="D4" s="3"/>
      <c r="E4" s="23" t="s">
        <v>9</v>
      </c>
      <c r="F4" s="10">
        <v>1</v>
      </c>
      <c r="G4" s="10">
        <v>108</v>
      </c>
      <c r="H4" s="10" t="s">
        <v>166</v>
      </c>
      <c r="I4" s="10">
        <f>IF(H4="","-",ROUNDUP(IFERROR(VLOOKUP(H4,Парапетры!$G$4:$P$77,$C$4,FALSE),0)*$C$18,0))</f>
        <v>12</v>
      </c>
    </row>
    <row r="5" spans="1:9" ht="15.75">
      <c r="D5" s="5"/>
      <c r="E5" s="23" t="s">
        <v>12</v>
      </c>
      <c r="F5" s="10">
        <v>2</v>
      </c>
      <c r="G5" s="10">
        <v>99</v>
      </c>
      <c r="H5" s="10" t="s">
        <v>168</v>
      </c>
      <c r="I5" s="10">
        <f>IF(H5="","-",ROUNDUP(IFERROR(VLOOKUP(H5,Парапетры!$G$4:$P$77,$C$4,FALSE),0)*$C$18,0))</f>
        <v>2</v>
      </c>
    </row>
    <row r="6" spans="1:9" ht="15.75">
      <c r="A6" s="78" t="s">
        <v>123</v>
      </c>
      <c r="B6" s="79" t="s">
        <v>124</v>
      </c>
      <c r="C6" s="79" t="s">
        <v>125</v>
      </c>
      <c r="D6" s="5"/>
      <c r="E6" s="23" t="s">
        <v>80</v>
      </c>
      <c r="F6" s="10">
        <v>3</v>
      </c>
      <c r="G6" s="10">
        <v>92</v>
      </c>
      <c r="H6" s="10" t="s">
        <v>164</v>
      </c>
      <c r="I6" s="10">
        <f>IF(H6="","-",ROUNDUP(IFERROR(VLOOKUP(H6,Парапетры!$G$4:$P$77,$C$4,FALSE),0)*$C$18,0))</f>
        <v>23</v>
      </c>
    </row>
    <row r="7" spans="1:9" ht="15.75">
      <c r="A7" s="39" t="s">
        <v>101</v>
      </c>
      <c r="B7" s="44" t="s">
        <v>121</v>
      </c>
      <c r="C7" s="48">
        <f>IF(B7="Да",Парапетры!C2,0)</f>
        <v>0</v>
      </c>
      <c r="D7" s="3"/>
      <c r="E7" s="23" t="s">
        <v>34</v>
      </c>
      <c r="F7" s="10">
        <v>4</v>
      </c>
      <c r="G7" s="10">
        <v>85</v>
      </c>
      <c r="H7" s="10">
        <v>11</v>
      </c>
      <c r="I7" s="10">
        <f>IF(H7="","-",ROUNDUP(IFERROR(VLOOKUP(H7,Парапетры!$G$4:$P$77,$C$4,FALSE),0)*$C$18,0))</f>
        <v>48</v>
      </c>
    </row>
    <row r="8" spans="1:9" ht="15.75">
      <c r="A8" s="40" t="s">
        <v>103</v>
      </c>
      <c r="B8" s="45" t="s">
        <v>121</v>
      </c>
      <c r="C8" s="49">
        <f>IF(B8="Да",Парапетры!C3,0)</f>
        <v>0</v>
      </c>
      <c r="D8" s="5"/>
      <c r="E8" s="23" t="s">
        <v>6</v>
      </c>
      <c r="F8" s="10">
        <v>5</v>
      </c>
      <c r="G8" s="10">
        <v>79</v>
      </c>
      <c r="H8" s="10">
        <v>8</v>
      </c>
      <c r="I8" s="10">
        <f>IF(H8="","-",ROUNDUP(IFERROR(VLOOKUP(H8,Парапетры!$G$4:$P$77,$C$4,FALSE),0)*$C$18,0))</f>
        <v>60</v>
      </c>
    </row>
    <row r="9" spans="1:9" ht="15.75">
      <c r="A9" s="40" t="s">
        <v>104</v>
      </c>
      <c r="B9" s="45" t="s">
        <v>121</v>
      </c>
      <c r="C9" s="49">
        <f>IF(B9="Да",Парапетры!C4,0)</f>
        <v>0</v>
      </c>
      <c r="D9" s="5"/>
      <c r="E9" s="23" t="s">
        <v>10</v>
      </c>
      <c r="F9" s="10">
        <v>6</v>
      </c>
      <c r="G9" s="10">
        <v>74</v>
      </c>
      <c r="H9" s="10">
        <v>3</v>
      </c>
      <c r="I9" s="10">
        <f>IF(H9="","-",ROUNDUP(IFERROR(VLOOKUP(H9,Парапетры!$G$4:$P$77,$C$4,FALSE),0)*$C$18,0))</f>
        <v>87</v>
      </c>
    </row>
    <row r="10" spans="1:9" ht="15.75">
      <c r="A10" s="40" t="s">
        <v>105</v>
      </c>
      <c r="B10" s="45" t="s">
        <v>120</v>
      </c>
      <c r="C10" s="49">
        <f>IF(B10="Да",Парапетры!C5,0)</f>
        <v>0.02</v>
      </c>
      <c r="D10" s="3"/>
      <c r="E10" s="23" t="s">
        <v>53</v>
      </c>
      <c r="F10" s="10">
        <v>7</v>
      </c>
      <c r="G10" s="10">
        <v>69</v>
      </c>
      <c r="H10" s="10">
        <v>7</v>
      </c>
      <c r="I10" s="10">
        <f>IF(H10="","-",ROUNDUP(IFERROR(VLOOKUP(H10,Парапетры!$G$4:$P$77,$C$4,FALSE),0)*$C$18,0))</f>
        <v>65</v>
      </c>
    </row>
    <row r="11" spans="1:9" ht="15.75">
      <c r="A11" s="40" t="s">
        <v>106</v>
      </c>
      <c r="B11" s="45" t="s">
        <v>120</v>
      </c>
      <c r="C11" s="49">
        <f>IF(B11="Да",Парапетры!C6,0)</f>
        <v>0.02</v>
      </c>
      <c r="D11" s="5"/>
      <c r="E11" s="23" t="s">
        <v>44</v>
      </c>
      <c r="F11" s="10">
        <v>8</v>
      </c>
      <c r="G11" s="10">
        <v>63</v>
      </c>
      <c r="H11" s="10" t="s">
        <v>166</v>
      </c>
      <c r="I11" s="10">
        <f>IF(H11="","-",ROUNDUP(IFERROR(VLOOKUP(H11,Парапетры!$G$4:$P$77,$C$4,FALSE),0)*$C$18,0))</f>
        <v>12</v>
      </c>
    </row>
    <row r="12" spans="1:9" ht="18.75">
      <c r="A12" s="40" t="s">
        <v>157</v>
      </c>
      <c r="B12" s="45" t="s">
        <v>120</v>
      </c>
      <c r="C12" s="49">
        <f>IF(B12="Да",Парапетры!C7,0)</f>
        <v>0.02</v>
      </c>
      <c r="D12" s="5"/>
      <c r="E12" s="23" t="s">
        <v>5</v>
      </c>
      <c r="F12" s="10">
        <v>9</v>
      </c>
      <c r="G12" s="10">
        <v>58</v>
      </c>
      <c r="H12" s="10">
        <v>9</v>
      </c>
      <c r="I12" s="10">
        <f>IF(H12="","-",ROUNDUP(IFERROR(VLOOKUP(H12,Парапетры!$G$4:$P$77,$C$4,FALSE),0)*$C$18,0))</f>
        <v>55</v>
      </c>
    </row>
    <row r="13" spans="1:9" ht="15.75">
      <c r="A13" s="41" t="s">
        <v>127</v>
      </c>
      <c r="B13" s="46">
        <v>4</v>
      </c>
      <c r="C13" s="42">
        <f>B13*Парапетры!C8</f>
        <v>0.12</v>
      </c>
      <c r="D13" s="3"/>
      <c r="E13" s="23" t="s">
        <v>46</v>
      </c>
      <c r="F13" s="10">
        <v>10</v>
      </c>
      <c r="G13" s="10">
        <v>54</v>
      </c>
      <c r="H13" s="10">
        <v>2</v>
      </c>
      <c r="I13" s="10">
        <f>IF(H13="","-",ROUNDUP(IFERROR(VLOOKUP(H13,Парапетры!$G$4:$P$77,$C$4,FALSE),0)*$C$18,0))</f>
        <v>94</v>
      </c>
    </row>
    <row r="14" spans="1:9" ht="15.75">
      <c r="A14" s="43" t="s">
        <v>190</v>
      </c>
      <c r="B14" s="47"/>
      <c r="C14" s="42">
        <f>B14*Парапетры!C9</f>
        <v>0</v>
      </c>
      <c r="D14" s="5"/>
      <c r="E14" s="23" t="s">
        <v>7</v>
      </c>
      <c r="F14" s="10">
        <v>11</v>
      </c>
      <c r="G14" s="10">
        <v>51</v>
      </c>
      <c r="H14" s="10">
        <v>10</v>
      </c>
      <c r="I14" s="10">
        <f>IF(H14="","-",ROUNDUP(IFERROR(VLOOKUP(H14,Парапетры!$G$4:$P$77,$C$4,FALSE),0)*$C$18,0))</f>
        <v>52</v>
      </c>
    </row>
    <row r="15" spans="1:9" ht="15.75">
      <c r="A15" s="41" t="s">
        <v>128</v>
      </c>
      <c r="B15" s="46">
        <v>5</v>
      </c>
      <c r="C15" s="42">
        <f>B15*Парапетры!C10</f>
        <v>7.4999999999999997E-2</v>
      </c>
      <c r="D15" s="5"/>
      <c r="E15" s="23" t="s">
        <v>15</v>
      </c>
      <c r="F15" s="10">
        <v>12</v>
      </c>
      <c r="G15" s="10">
        <v>47</v>
      </c>
      <c r="H15" s="10">
        <v>1</v>
      </c>
      <c r="I15" s="10">
        <f>IF(H15="","-",ROUNDUP(IFERROR(VLOOKUP(H15,Парапетры!$G$4:$P$77,$C$4,FALSE),0)*$C$18,0))</f>
        <v>103</v>
      </c>
    </row>
    <row r="16" spans="1:9" ht="15.75">
      <c r="A16" s="99" t="s">
        <v>129</v>
      </c>
      <c r="B16" s="101">
        <v>9</v>
      </c>
      <c r="C16" s="103">
        <f>B16*Парапетры!C11</f>
        <v>0.45</v>
      </c>
      <c r="D16" s="3"/>
      <c r="E16" s="23" t="s">
        <v>58</v>
      </c>
      <c r="F16" s="10">
        <v>13</v>
      </c>
      <c r="G16" s="10">
        <v>44</v>
      </c>
      <c r="H16" s="10"/>
      <c r="I16" s="10" t="str">
        <f>IF(H16="","-",ROUNDUP(IFERROR(VLOOKUP(H16,Парапетры!$G$4:$P$77,$C$4,FALSE),0)*$C$18,0))</f>
        <v>-</v>
      </c>
    </row>
    <row r="17" spans="1:9" ht="15.75">
      <c r="A17" s="100"/>
      <c r="B17" s="102"/>
      <c r="C17" s="104"/>
      <c r="D17" s="5"/>
      <c r="E17" s="23" t="s">
        <v>50</v>
      </c>
      <c r="F17" s="10">
        <v>14</v>
      </c>
      <c r="G17" s="10">
        <v>40</v>
      </c>
      <c r="H17" s="10" t="s">
        <v>167</v>
      </c>
      <c r="I17" s="10">
        <f>IF(H17="","-",ROUNDUP(IFERROR(VLOOKUP(H17,Парапетры!$G$4:$P$77,$C$4,FALSE),0)*$C$18,0))</f>
        <v>7</v>
      </c>
    </row>
    <row r="18" spans="1:9" ht="15.75">
      <c r="A18" s="35" t="s">
        <v>130</v>
      </c>
      <c r="B18" s="36"/>
      <c r="C18" s="28">
        <f>SUM(C7:C17)+1</f>
        <v>1.7050000000000001</v>
      </c>
      <c r="D18" s="5"/>
      <c r="E18" s="23" t="s">
        <v>49</v>
      </c>
      <c r="F18" s="10">
        <v>15</v>
      </c>
      <c r="G18" s="10">
        <v>36</v>
      </c>
      <c r="H18" s="10"/>
      <c r="I18" s="10" t="str">
        <f>IF(H18="","-",ROUNDUP(IFERROR(VLOOKUP(H18,Парапетры!$G$4:$P$77,$C$4,FALSE),0)*$C$18,0))</f>
        <v>-</v>
      </c>
    </row>
    <row r="19" spans="1:9" ht="15.75">
      <c r="D19" s="3"/>
      <c r="E19" s="23" t="s">
        <v>57</v>
      </c>
      <c r="F19" s="10">
        <v>16</v>
      </c>
      <c r="G19" s="10">
        <v>33</v>
      </c>
      <c r="H19" s="10"/>
      <c r="I19" s="10" t="str">
        <f>IF(H19="","-",ROUNDUP(IFERROR(VLOOKUP(H19,Парапетры!$G$4:$P$77,$C$4,FALSE),0)*$C$18,0))</f>
        <v>-</v>
      </c>
    </row>
    <row r="20" spans="1:9" ht="15.75">
      <c r="A20" s="34" t="s">
        <v>188</v>
      </c>
      <c r="B20" s="5"/>
      <c r="C20" s="5">
        <f>MAX(I4:I40)</f>
        <v>103</v>
      </c>
      <c r="D20" s="5"/>
      <c r="E20" s="23" t="s">
        <v>60</v>
      </c>
      <c r="F20" s="10">
        <v>17</v>
      </c>
      <c r="G20" s="10">
        <v>29</v>
      </c>
      <c r="H20" s="10">
        <v>17</v>
      </c>
      <c r="I20" s="10">
        <f>IF(H20="","-",ROUNDUP(IFERROR(VLOOKUP(H20,Парапетры!$G$4:$P$77,$C$4,FALSE),0)*$C$18,0))</f>
        <v>28</v>
      </c>
    </row>
    <row r="21" spans="1:9" ht="15.75">
      <c r="A21" s="34" t="s">
        <v>189</v>
      </c>
      <c r="B21" s="5"/>
      <c r="C21" s="5" t="str">
        <f>IF(C20&gt;=Парапетры!C16,"Премьер",IF(C20&gt;=Парапетры!C17,"A",IF(C20&gt;=Парапетры!C18,"B",IF(C20&gt;=Парапетры!C19,"C","D"))))</f>
        <v>Премьер</v>
      </c>
      <c r="D21" s="5"/>
      <c r="E21" s="23" t="s">
        <v>55</v>
      </c>
      <c r="F21" s="10">
        <v>18</v>
      </c>
      <c r="G21" s="10">
        <v>27</v>
      </c>
      <c r="H21" s="10" t="s">
        <v>164</v>
      </c>
      <c r="I21" s="10">
        <f>IF(H21="","-",ROUNDUP(IFERROR(VLOOKUP(H21,Парапетры!$G$4:$P$77,$C$4,FALSE),0)*$C$18,0))</f>
        <v>23</v>
      </c>
    </row>
    <row r="22" spans="1:9" ht="15.75">
      <c r="A22" s="34" t="s">
        <v>216</v>
      </c>
      <c r="B22" s="3"/>
      <c r="C22" s="3" t="s">
        <v>198</v>
      </c>
      <c r="D22" s="3"/>
      <c r="E22" s="23" t="s">
        <v>83</v>
      </c>
      <c r="F22" s="10" t="s">
        <v>164</v>
      </c>
      <c r="G22" s="10">
        <v>24</v>
      </c>
      <c r="H22" s="10" t="s">
        <v>166</v>
      </c>
      <c r="I22" s="10">
        <f>IF(H22="","-",ROUNDUP(IFERROR(VLOOKUP(H22,Парапетры!$G$4:$P$77,$C$4,FALSE),0)*$C$18,0))</f>
        <v>12</v>
      </c>
    </row>
    <row r="23" spans="1:9" ht="15.75">
      <c r="A23" s="34"/>
      <c r="B23" s="5"/>
      <c r="C23" s="5"/>
      <c r="D23" s="5"/>
      <c r="E23" s="23" t="s">
        <v>81</v>
      </c>
      <c r="F23" s="10" t="s">
        <v>165</v>
      </c>
      <c r="G23" s="10">
        <v>18</v>
      </c>
      <c r="H23" s="10" t="s">
        <v>168</v>
      </c>
      <c r="I23" s="10">
        <f>IF(H23="","-",ROUNDUP(IFERROR(VLOOKUP(H23,Парапетры!$G$4:$P$77,$C$4,FALSE),0)*$C$18,0))</f>
        <v>2</v>
      </c>
    </row>
    <row r="24" spans="1:9" ht="15.75">
      <c r="A24" s="34" t="s">
        <v>172</v>
      </c>
      <c r="B24" s="5"/>
      <c r="C24" s="5"/>
      <c r="D24" s="5"/>
      <c r="E24" s="23" t="s">
        <v>68</v>
      </c>
      <c r="F24" s="10" t="s">
        <v>166</v>
      </c>
      <c r="G24" s="10">
        <v>13</v>
      </c>
      <c r="H24" s="10" t="s">
        <v>168</v>
      </c>
      <c r="I24" s="10">
        <f>IF(H24="","-",ROUNDUP(IFERROR(VLOOKUP(H24,Парапетры!$G$4:$P$77,$C$4,FALSE),0)*$C$18,0))</f>
        <v>2</v>
      </c>
    </row>
    <row r="25" spans="1:9" ht="15.75">
      <c r="A25" s="33"/>
      <c r="B25" s="3"/>
      <c r="C25" s="3"/>
      <c r="D25" s="3"/>
      <c r="E25" s="23" t="s">
        <v>51</v>
      </c>
      <c r="F25" s="10" t="s">
        <v>167</v>
      </c>
      <c r="G25" s="10">
        <v>8</v>
      </c>
      <c r="H25" s="10">
        <v>5</v>
      </c>
      <c r="I25" s="10">
        <f>IF(H25="","-",ROUNDUP(IFERROR(VLOOKUP(H25,Парапетры!$G$4:$P$77,$C$4,FALSE),0)*$C$18,0))</f>
        <v>76</v>
      </c>
    </row>
    <row r="26" spans="1:9" ht="15.75">
      <c r="A26" s="34"/>
      <c r="B26" s="5"/>
      <c r="C26" s="5"/>
      <c r="D26" s="5"/>
      <c r="E26" s="23" t="s">
        <v>73</v>
      </c>
      <c r="F26" s="10" t="s">
        <v>168</v>
      </c>
      <c r="G26" s="10">
        <v>2</v>
      </c>
      <c r="H26" s="10" t="s">
        <v>167</v>
      </c>
      <c r="I26" s="10">
        <f>IF(H26="","-",ROUNDUP(IFERROR(VLOOKUP(H26,Парапетры!$G$4:$P$77,$C$4,FALSE),0)*$C$18,0))</f>
        <v>7</v>
      </c>
    </row>
    <row r="27" spans="1:9" ht="15.75">
      <c r="A27" s="34"/>
      <c r="B27" s="5"/>
      <c r="C27" s="5"/>
      <c r="D27" s="5"/>
      <c r="E27" s="23" t="s">
        <v>78</v>
      </c>
      <c r="F27" s="10" t="s">
        <v>169</v>
      </c>
      <c r="G27" s="10">
        <v>0</v>
      </c>
      <c r="H27" s="10">
        <v>16</v>
      </c>
      <c r="I27" s="10">
        <f>IF(H27="","-",ROUNDUP(IFERROR(VLOOKUP(H27,Парапетры!$G$4:$P$77,$C$4,FALSE),0)*$C$18,0))</f>
        <v>31</v>
      </c>
    </row>
    <row r="28" spans="1:9" ht="15.75">
      <c r="A28" s="33"/>
      <c r="B28" s="3"/>
      <c r="C28" s="3"/>
      <c r="D28" s="3"/>
      <c r="E28" s="23" t="s">
        <v>228</v>
      </c>
      <c r="F28" s="10" t="s">
        <v>164</v>
      </c>
      <c r="G28" s="10">
        <v>24</v>
      </c>
      <c r="H28" s="10">
        <v>14</v>
      </c>
      <c r="I28" s="10">
        <f>IF(H28="","-",ROUNDUP(IFERROR(VLOOKUP(H28,Парапетры!$G$4:$P$77,$C$4,FALSE),0)*$C$18,0))</f>
        <v>38</v>
      </c>
    </row>
    <row r="29" spans="1:9" ht="15.75">
      <c r="A29" s="34"/>
      <c r="B29" s="5"/>
      <c r="C29" s="5"/>
      <c r="D29" s="5"/>
      <c r="E29" s="23" t="s">
        <v>3</v>
      </c>
      <c r="F29" s="10" t="s">
        <v>165</v>
      </c>
      <c r="G29" s="10">
        <v>18</v>
      </c>
      <c r="H29" s="10" t="s">
        <v>165</v>
      </c>
      <c r="I29" s="10">
        <f>IF(H29="","-",ROUNDUP(IFERROR(VLOOKUP(H29,Парапетры!$G$4:$P$77,$C$4,FALSE),0)*$C$18,0))</f>
        <v>18</v>
      </c>
    </row>
    <row r="30" spans="1:9" ht="15.75">
      <c r="A30" s="34"/>
      <c r="B30" s="5"/>
      <c r="C30" s="5"/>
      <c r="D30" s="5"/>
      <c r="E30" s="23" t="s">
        <v>75</v>
      </c>
      <c r="F30" s="10" t="s">
        <v>166</v>
      </c>
      <c r="G30" s="10">
        <v>13</v>
      </c>
      <c r="H30" s="10" t="s">
        <v>165</v>
      </c>
      <c r="I30" s="10">
        <f>IF(H30="","-",ROUNDUP(IFERROR(VLOOKUP(H30,Парапетры!$G$4:$P$77,$C$4,FALSE),0)*$C$18,0))</f>
        <v>18</v>
      </c>
    </row>
    <row r="31" spans="1:9" ht="15.75">
      <c r="A31" s="33"/>
      <c r="B31" s="3"/>
      <c r="C31" s="3"/>
      <c r="D31" s="3"/>
      <c r="E31" s="23" t="s">
        <v>4</v>
      </c>
      <c r="F31" s="10" t="s">
        <v>167</v>
      </c>
      <c r="G31" s="10">
        <v>8</v>
      </c>
      <c r="H31" s="10" t="s">
        <v>166</v>
      </c>
      <c r="I31" s="10">
        <f>IF(H31="","-",ROUNDUP(IFERROR(VLOOKUP(H31,Парапетры!$G$4:$P$77,$C$4,FALSE),0)*$C$18,0))</f>
        <v>12</v>
      </c>
    </row>
    <row r="32" spans="1:9" ht="15.75">
      <c r="A32" s="34"/>
      <c r="B32" s="5"/>
      <c r="C32" s="5"/>
      <c r="D32" s="5"/>
      <c r="E32" s="23" t="s">
        <v>11</v>
      </c>
      <c r="F32" s="10" t="s">
        <v>168</v>
      </c>
      <c r="G32" s="10">
        <v>2</v>
      </c>
      <c r="H32" s="10"/>
      <c r="I32" s="10" t="str">
        <f>IF(H32="","-",ROUNDUP(IFERROR(VLOOKUP(H32,Парапетры!$G$4:$P$77,$C$4,FALSE),0)*$C$18,0))</f>
        <v>-</v>
      </c>
    </row>
    <row r="33" spans="1:9" ht="15.75">
      <c r="A33" s="34"/>
      <c r="B33" s="5"/>
      <c r="C33" s="5"/>
      <c r="D33" s="5"/>
      <c r="E33" s="23" t="s">
        <v>63</v>
      </c>
      <c r="F33" s="10" t="s">
        <v>169</v>
      </c>
      <c r="G33" s="10">
        <v>0</v>
      </c>
      <c r="H33" s="10">
        <v>6</v>
      </c>
      <c r="I33" s="10">
        <f>IF(H33="","-",ROUNDUP(IFERROR(VLOOKUP(H33,Парапетры!$G$4:$P$77,$C$4,FALSE),0)*$C$18,0))</f>
        <v>70</v>
      </c>
    </row>
    <row r="34" spans="1:9" ht="15.75">
      <c r="A34" s="33"/>
      <c r="B34" s="3"/>
      <c r="C34" s="3"/>
      <c r="D34" s="3"/>
      <c r="E34" s="23" t="s">
        <v>84</v>
      </c>
      <c r="F34" s="10" t="s">
        <v>164</v>
      </c>
      <c r="G34" s="10">
        <v>24</v>
      </c>
      <c r="H34" s="10"/>
      <c r="I34" s="10" t="str">
        <f>IF(H34="","-",ROUNDUP(IFERROR(VLOOKUP(H34,Парапетры!$G$4:$P$77,$C$4,FALSE),0)*$C$18,0))</f>
        <v>-</v>
      </c>
    </row>
    <row r="35" spans="1:9" ht="15.75">
      <c r="A35" s="34"/>
      <c r="B35" s="5"/>
      <c r="C35" s="5"/>
      <c r="D35" s="5"/>
      <c r="E35" s="23" t="s">
        <v>82</v>
      </c>
      <c r="F35" s="10" t="s">
        <v>165</v>
      </c>
      <c r="G35" s="10">
        <v>18</v>
      </c>
      <c r="H35" s="10" t="s">
        <v>164</v>
      </c>
      <c r="I35" s="10">
        <f>IF(H35="","-",ROUNDUP(IFERROR(VLOOKUP(H35,Парапетры!$G$4:$P$77,$C$4,FALSE),0)*$C$18,0))</f>
        <v>23</v>
      </c>
    </row>
    <row r="36" spans="1:9" ht="15.75">
      <c r="A36" s="33"/>
      <c r="B36" s="3"/>
      <c r="C36" s="3"/>
      <c r="D36" s="3"/>
      <c r="E36" s="23" t="s">
        <v>77</v>
      </c>
      <c r="F36" s="10" t="s">
        <v>166</v>
      </c>
      <c r="G36" s="10">
        <v>13</v>
      </c>
      <c r="H36" s="10">
        <v>18</v>
      </c>
      <c r="I36" s="10">
        <f>IF(H36="","-",ROUNDUP(IFERROR(VLOOKUP(H36,Парапетры!$G$4:$P$77,$C$4,FALSE),0)*$C$18,0))</f>
        <v>26</v>
      </c>
    </row>
    <row r="37" spans="1:9" ht="15.75">
      <c r="E37" s="23" t="s">
        <v>30</v>
      </c>
      <c r="F37" s="10" t="s">
        <v>167</v>
      </c>
      <c r="G37" s="10">
        <v>8</v>
      </c>
      <c r="H37" s="10">
        <v>13</v>
      </c>
      <c r="I37" s="10">
        <f>IF(H37="","-",ROUNDUP(IFERROR(VLOOKUP(H37,Парапетры!$G$4:$P$77,$C$4,FALSE),0)*$C$18,0))</f>
        <v>41</v>
      </c>
    </row>
    <row r="38" spans="1:9" ht="15.75">
      <c r="E38" s="23" t="s">
        <v>72</v>
      </c>
      <c r="F38" s="10" t="s">
        <v>168</v>
      </c>
      <c r="G38" s="10">
        <v>2</v>
      </c>
      <c r="H38" s="10">
        <v>12</v>
      </c>
      <c r="I38" s="10">
        <f>IF(H38="","-",ROUNDUP(IFERROR(VLOOKUP(H38,Парапетры!$G$4:$P$77,$C$4,FALSE),0)*$C$18,0))</f>
        <v>45</v>
      </c>
    </row>
    <row r="39" spans="1:9" ht="15.75">
      <c r="E39" s="23" t="s">
        <v>85</v>
      </c>
      <c r="F39" s="10" t="s">
        <v>169</v>
      </c>
      <c r="G39" s="10">
        <v>0</v>
      </c>
      <c r="H39" s="10"/>
      <c r="I39" s="10" t="str">
        <f>IF(H39="","-",ROUNDUP(IFERROR(VLOOKUP(H39,Парапетры!$G$4:$P$77,$C$4,FALSE),0)*$C$18,0))</f>
        <v>-</v>
      </c>
    </row>
    <row r="40" spans="1:9" ht="15.75">
      <c r="E40" s="23" t="s">
        <v>177</v>
      </c>
      <c r="F40" s="10"/>
      <c r="G40" s="10" t="s">
        <v>2</v>
      </c>
      <c r="H40" s="10"/>
      <c r="I40" s="10" t="str">
        <f>IF(H40="","-",ROUNDUP(IFERROR(VLOOKUP(H40,Парапетры!$G$4:$P$77,$C$4,FALSE),0)*$C$18,0))</f>
        <v>-</v>
      </c>
    </row>
    <row r="41" spans="1:9" ht="15.75">
      <c r="E41" s="23" t="s">
        <v>40</v>
      </c>
      <c r="F41" s="10"/>
      <c r="G41" s="10" t="s">
        <v>2</v>
      </c>
      <c r="H41" s="10">
        <v>4</v>
      </c>
      <c r="I41" s="10">
        <f>IF(H41="","-",ROUNDUP(IFERROR(VLOOKUP(H41,Парапетры!$G$4:$P$77,$C$4,FALSE),0)*$C$18,0))</f>
        <v>81</v>
      </c>
    </row>
    <row r="42" spans="1:9" ht="15.75">
      <c r="E42" s="23" t="s">
        <v>239</v>
      </c>
      <c r="F42" s="10"/>
      <c r="G42" s="10" t="s">
        <v>2</v>
      </c>
      <c r="H42" s="10">
        <v>15</v>
      </c>
      <c r="I42" s="10">
        <f>IF(H42="","-",ROUNDUP(IFERROR(VLOOKUP(H42,Парапетры!$G$4:$P$77,$C$4,FALSE),0)*$C$18,0))</f>
        <v>35</v>
      </c>
    </row>
    <row r="43" spans="1:9" ht="15.75">
      <c r="E43" s="23" t="s">
        <v>14</v>
      </c>
      <c r="F43" s="10"/>
      <c r="G43" s="10" t="s">
        <v>2</v>
      </c>
      <c r="H43" s="10" t="s">
        <v>165</v>
      </c>
      <c r="I43" s="10">
        <f>IF(H43="","-",ROUNDUP(IFERROR(VLOOKUP(H43,Парапетры!$G$4:$P$77,$C$4,FALSE),0)*$C$18,0))</f>
        <v>18</v>
      </c>
    </row>
  </sheetData>
  <mergeCells count="9">
    <mergeCell ref="A16:A17"/>
    <mergeCell ref="B16:B17"/>
    <mergeCell ref="C16:C17"/>
    <mergeCell ref="A1:D1"/>
    <mergeCell ref="E1:I1"/>
    <mergeCell ref="A2:B2"/>
    <mergeCell ref="F2:G2"/>
    <mergeCell ref="H2:I2"/>
    <mergeCell ref="A3:C3"/>
  </mergeCells>
  <phoneticPr fontId="5" type="noConversion"/>
  <dataValidations count="1">
    <dataValidation type="list" allowBlank="1" showInputMessage="1" showErrorMessage="1" sqref="B7:B12 C2">
      <formula1>ДАнет</formula1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I43"/>
  <sheetViews>
    <sheetView topLeftCell="B1" workbookViewId="0">
      <selection activeCell="H26" sqref="H26"/>
    </sheetView>
  </sheetViews>
  <sheetFormatPr defaultRowHeight="12.75"/>
  <cols>
    <col min="1" max="1" width="46.7109375" style="32" customWidth="1"/>
    <col min="3" max="3" width="9.85546875" customWidth="1"/>
    <col min="4" max="4" width="14.5703125" customWidth="1"/>
    <col min="5" max="5" width="41.42578125" customWidth="1"/>
    <col min="6" max="6" width="9.7109375" style="58" customWidth="1"/>
    <col min="7" max="7" width="9.7109375" style="14" customWidth="1"/>
    <col min="8" max="8" width="9.7109375" style="58" customWidth="1"/>
    <col min="9" max="9" width="9.7109375" style="14" customWidth="1"/>
    <col min="12" max="12" width="21.140625" customWidth="1"/>
    <col min="15" max="15" width="21.140625" customWidth="1"/>
    <col min="18" max="18" width="14.5703125" customWidth="1"/>
    <col min="20" max="20" width="11.85546875" customWidth="1"/>
    <col min="21" max="21" width="14.140625" customWidth="1"/>
  </cols>
  <sheetData>
    <row r="1" spans="1:9" ht="18.75">
      <c r="A1" s="98" t="s">
        <v>230</v>
      </c>
      <c r="B1" s="98"/>
      <c r="C1" s="98"/>
      <c r="D1" s="98"/>
      <c r="E1" s="95" t="s">
        <v>118</v>
      </c>
      <c r="F1" s="95"/>
      <c r="G1" s="95"/>
      <c r="H1" s="95"/>
      <c r="I1" s="95"/>
    </row>
    <row r="2" spans="1:9" ht="19.5">
      <c r="A2" s="96" t="s">
        <v>119</v>
      </c>
      <c r="B2" s="96"/>
      <c r="C2" s="31" t="s">
        <v>120</v>
      </c>
      <c r="D2" s="30">
        <f>IF(C2="Да",5,3)</f>
        <v>5</v>
      </c>
      <c r="E2" s="27"/>
      <c r="F2" s="105" t="s">
        <v>185</v>
      </c>
      <c r="G2" s="105"/>
      <c r="H2" s="105" t="s">
        <v>230</v>
      </c>
      <c r="I2" s="105"/>
    </row>
    <row r="3" spans="1:9" ht="18.75">
      <c r="A3" s="97" t="s">
        <v>122</v>
      </c>
      <c r="B3" s="97"/>
      <c r="C3" s="97"/>
      <c r="E3" s="27"/>
      <c r="F3" s="59" t="s">
        <v>0</v>
      </c>
      <c r="G3" s="50" t="s">
        <v>1</v>
      </c>
      <c r="H3" s="52" t="s">
        <v>0</v>
      </c>
      <c r="I3" s="10" t="s">
        <v>1</v>
      </c>
    </row>
    <row r="4" spans="1:9" ht="15.75">
      <c r="A4" s="37" t="s">
        <v>126</v>
      </c>
      <c r="B4" s="38">
        <v>31</v>
      </c>
      <c r="C4" s="67">
        <f>IF(B4&gt;29,2,IF(B4&gt;23,3,IF(B4&gt;19,4,IF(B4&gt;14,5,IF(B4&gt;12,6,IF(B4&gt;10,7,IF(B4&gt;8,8,IF(B4&gt;6,9,10))))))))</f>
        <v>2</v>
      </c>
      <c r="D4" s="3"/>
      <c r="E4" s="23" t="s">
        <v>49</v>
      </c>
      <c r="F4" s="52" t="s">
        <v>142</v>
      </c>
      <c r="G4" s="10">
        <f>IF(F4="","-",ROUNDUP(IFERROR(VLOOKUP(F4,Парапетры!$G$81:$P$87,$C$4,FALSE),0)*$C$18,0))</f>
        <v>51</v>
      </c>
      <c r="H4" s="52"/>
      <c r="I4" s="10" t="str">
        <f>IF(H4="","-",ROUNDUP(IFERROR(VLOOKUP(H4,Парапетры!$G$81:$P$87,$C$4,FALSE),0)*$C$18,0))</f>
        <v>-</v>
      </c>
    </row>
    <row r="5" spans="1:9" ht="15.75">
      <c r="D5" s="5"/>
      <c r="E5" s="23" t="s">
        <v>9</v>
      </c>
      <c r="F5" s="52" t="s">
        <v>143</v>
      </c>
      <c r="G5" s="10">
        <f>IF(F5="","-",ROUNDUP(IFERROR(VLOOKUP(F5,Парапетры!$G$81:$P$87,$C$4,FALSE),0)*$C$18,0))</f>
        <v>46</v>
      </c>
      <c r="H5" s="52" t="s">
        <v>147</v>
      </c>
      <c r="I5" s="10">
        <f>IF(H5="","-",ROUNDUP(IFERROR(VLOOKUP(H5,Парапетры!$G$81:$P$87,$C$4,FALSE),0)*$C$18,0))</f>
        <v>17</v>
      </c>
    </row>
    <row r="6" spans="1:9" ht="15.75">
      <c r="A6" s="78" t="s">
        <v>123</v>
      </c>
      <c r="B6" s="79" t="s">
        <v>124</v>
      </c>
      <c r="C6" s="79" t="s">
        <v>125</v>
      </c>
      <c r="D6" s="5"/>
      <c r="E6" s="23" t="s">
        <v>74</v>
      </c>
      <c r="F6" s="52" t="s">
        <v>144</v>
      </c>
      <c r="G6" s="10">
        <f>IF(F6="","-",ROUNDUP(IFERROR(VLOOKUP(F6,Парапетры!$G$81:$P$87,$C$4,FALSE),0)*$C$18,0))</f>
        <v>43</v>
      </c>
      <c r="H6" s="52"/>
      <c r="I6" s="10" t="str">
        <f>IF(H6="","-",ROUNDUP(IFERROR(VLOOKUP(H6,Парапетры!$G$81:$P$87,$C$4,FALSE),0)*$C$18,0))</f>
        <v>-</v>
      </c>
    </row>
    <row r="7" spans="1:9" ht="15.75">
      <c r="A7" s="39" t="s">
        <v>101</v>
      </c>
      <c r="B7" s="44" t="s">
        <v>121</v>
      </c>
      <c r="C7" s="48">
        <f>IF(B7="Да",Парапетры!C2,0)</f>
        <v>0</v>
      </c>
      <c r="D7" s="3"/>
      <c r="E7" s="23" t="s">
        <v>80</v>
      </c>
      <c r="F7" s="52" t="s">
        <v>144</v>
      </c>
      <c r="G7" s="10">
        <f>IF(F7="","-",ROUNDUP(IFERROR(VLOOKUP(F7,Парапетры!$G$81:$P$87,$C$4,FALSE),0)*$C$18,0))</f>
        <v>43</v>
      </c>
      <c r="H7" s="52" t="s">
        <v>145</v>
      </c>
      <c r="I7" s="10">
        <f>IF(H7="","-",ROUNDUP(IFERROR(VLOOKUP(H7,Парапетры!$G$81:$P$87,$C$4,FALSE),0)*$C$18,0))</f>
        <v>34</v>
      </c>
    </row>
    <row r="8" spans="1:9" ht="15.75">
      <c r="A8" s="40" t="s">
        <v>103</v>
      </c>
      <c r="B8" s="45" t="s">
        <v>121</v>
      </c>
      <c r="C8" s="49">
        <f>IF(B8="Да",Парапетры!C3,0)</f>
        <v>0</v>
      </c>
      <c r="D8" s="5"/>
      <c r="E8" s="23" t="s">
        <v>30</v>
      </c>
      <c r="F8" s="52" t="s">
        <v>145</v>
      </c>
      <c r="G8" s="10">
        <f>IF(F8="","-",ROUNDUP(IFERROR(VLOOKUP(F8,Парапетры!$G$81:$P$87,$C$4,FALSE),0)*$C$18,0))</f>
        <v>34</v>
      </c>
      <c r="H8" s="52" t="s">
        <v>144</v>
      </c>
      <c r="I8" s="10">
        <f>IF(H8="","-",ROUNDUP(IFERROR(VLOOKUP(H8,Парапетры!$G$81:$P$87,$C$4,FALSE),0)*$C$18,0))</f>
        <v>43</v>
      </c>
    </row>
    <row r="9" spans="1:9" ht="15.75">
      <c r="A9" s="40" t="s">
        <v>104</v>
      </c>
      <c r="B9" s="45" t="s">
        <v>121</v>
      </c>
      <c r="C9" s="49">
        <f>IF(B9="Да",Парапетры!C4,0)</f>
        <v>0</v>
      </c>
      <c r="D9" s="5"/>
      <c r="E9" s="23" t="s">
        <v>63</v>
      </c>
      <c r="F9" s="52" t="s">
        <v>145</v>
      </c>
      <c r="G9" s="10">
        <f>IF(F9="","-",ROUNDUP(IFERROR(VLOOKUP(F9,Парапетры!$G$81:$P$87,$C$4,FALSE),0)*$C$18,0))</f>
        <v>34</v>
      </c>
      <c r="H9" s="52" t="s">
        <v>146</v>
      </c>
      <c r="I9" s="10">
        <f>IF(H9="","-",ROUNDUP(IFERROR(VLOOKUP(H9,Парапетры!$G$81:$P$87,$C$4,FALSE),0)*$C$18,0))</f>
        <v>26</v>
      </c>
    </row>
    <row r="10" spans="1:9" ht="15.75">
      <c r="A10" s="40" t="s">
        <v>105</v>
      </c>
      <c r="B10" s="45" t="s">
        <v>120</v>
      </c>
      <c r="C10" s="49">
        <f>IF(B10="Да",Парапетры!C5,0)</f>
        <v>0.02</v>
      </c>
      <c r="D10" s="3"/>
      <c r="E10" s="23" t="s">
        <v>79</v>
      </c>
      <c r="F10" s="52" t="s">
        <v>145</v>
      </c>
      <c r="G10" s="10">
        <f>IF(F10="","-",ROUNDUP(IFERROR(VLOOKUP(F10,Парапетры!$G$81:$P$87,$C$4,FALSE),0)*$C$18,0))</f>
        <v>34</v>
      </c>
      <c r="H10" s="52" t="s">
        <v>143</v>
      </c>
      <c r="I10" s="10">
        <f>IF(H10="","-",ROUNDUP(IFERROR(VLOOKUP(H10,Парапетры!$G$81:$P$87,$C$4,FALSE),0)*$C$18,0))</f>
        <v>46</v>
      </c>
    </row>
    <row r="11" spans="1:9" ht="15.75">
      <c r="A11" s="40" t="s">
        <v>106</v>
      </c>
      <c r="B11" s="45" t="s">
        <v>120</v>
      </c>
      <c r="C11" s="49">
        <f>IF(B11="Да",Парапетры!C6,0)</f>
        <v>0.02</v>
      </c>
      <c r="D11" s="5"/>
      <c r="E11" s="23" t="s">
        <v>228</v>
      </c>
      <c r="F11" s="52" t="s">
        <v>145</v>
      </c>
      <c r="G11" s="10">
        <f>IF(F11="","-",ROUNDUP(IFERROR(VLOOKUP(F11,Парапетры!$G$81:$P$87,$C$4,FALSE),0)*$C$18,0))</f>
        <v>34</v>
      </c>
      <c r="H11" s="52" t="s">
        <v>147</v>
      </c>
      <c r="I11" s="10">
        <f>IF(H11="","-",ROUNDUP(IFERROR(VLOOKUP(H11,Парапетры!$G$81:$P$87,$C$4,FALSE),0)*$C$18,0))</f>
        <v>17</v>
      </c>
    </row>
    <row r="12" spans="1:9" ht="18.75">
      <c r="A12" s="40" t="s">
        <v>157</v>
      </c>
      <c r="B12" s="45" t="s">
        <v>121</v>
      </c>
      <c r="C12" s="49">
        <f>IF(B12="Да",Парапетры!C7,0)</f>
        <v>0</v>
      </c>
      <c r="D12" s="5"/>
      <c r="E12" s="23" t="s">
        <v>53</v>
      </c>
      <c r="F12" s="52" t="s">
        <v>146</v>
      </c>
      <c r="G12" s="10">
        <f>IF(F12="","-",ROUNDUP(IFERROR(VLOOKUP(F12,Парапетры!$G$81:$P$87,$C$4,FALSE),0)*$C$18,0))</f>
        <v>26</v>
      </c>
      <c r="H12" s="52" t="s">
        <v>147</v>
      </c>
      <c r="I12" s="10">
        <f>IF(H12="","-",ROUNDUP(IFERROR(VLOOKUP(H12,Парапетры!$G$81:$P$87,$C$4,FALSE),0)*$C$18,0))</f>
        <v>17</v>
      </c>
    </row>
    <row r="13" spans="1:9" ht="15.75">
      <c r="A13" s="41" t="s">
        <v>127</v>
      </c>
      <c r="B13" s="46">
        <v>4</v>
      </c>
      <c r="C13" s="42">
        <f>B13*Парапетры!C8</f>
        <v>0.12</v>
      </c>
      <c r="D13" s="3"/>
      <c r="E13" s="23" t="s">
        <v>11</v>
      </c>
      <c r="F13" s="52" t="s">
        <v>146</v>
      </c>
      <c r="G13" s="10">
        <f>IF(F13="","-",ROUNDUP(IFERROR(VLOOKUP(F13,Парапетры!$G$81:$P$87,$C$4,FALSE),0)*$C$18,0))</f>
        <v>26</v>
      </c>
      <c r="H13" s="52"/>
      <c r="I13" s="10" t="str">
        <f>IF(H13="","-",ROUNDUP(IFERROR(VLOOKUP(H13,Парапетры!$G$81:$P$87,$C$4,FALSE),0)*$C$18,0))</f>
        <v>-</v>
      </c>
    </row>
    <row r="14" spans="1:9" ht="15.75">
      <c r="A14" s="43" t="s">
        <v>190</v>
      </c>
      <c r="B14" s="47"/>
      <c r="C14" s="42">
        <f>B14*Парапетры!C9</f>
        <v>0</v>
      </c>
      <c r="D14" s="5"/>
      <c r="E14" s="23" t="s">
        <v>76</v>
      </c>
      <c r="F14" s="52" t="s">
        <v>146</v>
      </c>
      <c r="G14" s="10">
        <f>IF(F14="","-",ROUNDUP(IFERROR(VLOOKUP(F14,Парапетры!$G$81:$P$87,$C$4,FALSE),0)*$C$18,0))</f>
        <v>26</v>
      </c>
      <c r="H14" s="52"/>
      <c r="I14" s="10" t="str">
        <f>IF(H14="","-",ROUNDUP(IFERROR(VLOOKUP(H14,Парапетры!$G$81:$P$87,$C$4,FALSE),0)*$C$18,0))</f>
        <v>-</v>
      </c>
    </row>
    <row r="15" spans="1:9" ht="15.75">
      <c r="A15" s="41" t="s">
        <v>128</v>
      </c>
      <c r="B15" s="46">
        <v>5</v>
      </c>
      <c r="C15" s="42">
        <f>B15*Парапетры!C10</f>
        <v>7.4999999999999997E-2</v>
      </c>
      <c r="D15" s="5"/>
      <c r="E15" s="23" t="s">
        <v>77</v>
      </c>
      <c r="F15" s="52" t="s">
        <v>146</v>
      </c>
      <c r="G15" s="10">
        <f>IF(F15="","-",ROUNDUP(IFERROR(VLOOKUP(F15,Парапетры!$G$81:$P$87,$C$4,FALSE),0)*$C$18,0))</f>
        <v>26</v>
      </c>
      <c r="H15" s="52" t="s">
        <v>147</v>
      </c>
      <c r="I15" s="10">
        <f>IF(H15="","-",ROUNDUP(IFERROR(VLOOKUP(H15,Парапетры!$G$81:$P$87,$C$4,FALSE),0)*$C$18,0))</f>
        <v>17</v>
      </c>
    </row>
    <row r="16" spans="1:9" ht="15.75">
      <c r="A16" s="99" t="s">
        <v>129</v>
      </c>
      <c r="B16" s="101">
        <v>9</v>
      </c>
      <c r="C16" s="103">
        <f>B16*Парапетры!C11</f>
        <v>0.45</v>
      </c>
      <c r="D16" s="3"/>
      <c r="E16" s="23" t="s">
        <v>60</v>
      </c>
      <c r="F16" s="52" t="s">
        <v>146</v>
      </c>
      <c r="G16" s="10">
        <f>IF(F16="","-",ROUNDUP(IFERROR(VLOOKUP(F16,Парапетры!$G$81:$P$87,$C$4,FALSE),0)*$C$18,0))</f>
        <v>26</v>
      </c>
      <c r="H16" s="52" t="s">
        <v>147</v>
      </c>
      <c r="I16" s="10">
        <f>IF(H16="","-",ROUNDUP(IFERROR(VLOOKUP(H16,Парапетры!$G$81:$P$87,$C$4,FALSE),0)*$C$18,0))</f>
        <v>17</v>
      </c>
    </row>
    <row r="17" spans="1:9" ht="15.75">
      <c r="A17" s="100"/>
      <c r="B17" s="102"/>
      <c r="C17" s="104"/>
      <c r="D17" s="5"/>
      <c r="E17" s="23" t="s">
        <v>81</v>
      </c>
      <c r="F17" s="52" t="s">
        <v>146</v>
      </c>
      <c r="G17" s="10">
        <f>IF(F17="","-",ROUNDUP(IFERROR(VLOOKUP(F17,Парапетры!$G$81:$P$87,$C$4,FALSE),0)*$C$18,0))</f>
        <v>26</v>
      </c>
      <c r="H17" s="52"/>
      <c r="I17" s="10" t="str">
        <f>IF(H17="","-",ROUNDUP(IFERROR(VLOOKUP(H17,Парапетры!$G$81:$P$87,$C$4,FALSE),0)*$C$18,0))</f>
        <v>-</v>
      </c>
    </row>
    <row r="18" spans="1:9" ht="15.75">
      <c r="A18" s="35" t="s">
        <v>130</v>
      </c>
      <c r="B18" s="36"/>
      <c r="C18" s="28">
        <f>SUM(C7:C17)+1</f>
        <v>1.6850000000000001</v>
      </c>
      <c r="D18" s="5"/>
      <c r="E18" s="23" t="s">
        <v>51</v>
      </c>
      <c r="F18" s="52" t="s">
        <v>146</v>
      </c>
      <c r="G18" s="10">
        <f>IF(F18="","-",ROUNDUP(IFERROR(VLOOKUP(F18,Парапетры!$G$81:$P$87,$C$4,FALSE),0)*$C$18,0))</f>
        <v>26</v>
      </c>
      <c r="H18" s="52" t="s">
        <v>146</v>
      </c>
      <c r="I18" s="10">
        <f>IF(H18="","-",ROUNDUP(IFERROR(VLOOKUP(H18,Парапетры!$G$81:$P$87,$C$4,FALSE),0)*$C$18,0))</f>
        <v>26</v>
      </c>
    </row>
    <row r="19" spans="1:9" ht="15.75">
      <c r="D19" s="3"/>
      <c r="E19" s="23" t="s">
        <v>186</v>
      </c>
      <c r="F19" s="52" t="s">
        <v>146</v>
      </c>
      <c r="G19" s="10">
        <f>IF(F19="","-",ROUNDUP(IFERROR(VLOOKUP(F19,Парапетры!$G$81:$P$87,$C$4,FALSE),0)*$C$18,0))</f>
        <v>26</v>
      </c>
      <c r="H19" s="52"/>
      <c r="I19" s="10" t="str">
        <f>IF(H19="","-",ROUNDUP(IFERROR(VLOOKUP(H19,Парапетры!$G$81:$P$87,$C$4,FALSE),0)*$C$18,0))</f>
        <v>-</v>
      </c>
    </row>
    <row r="20" spans="1:9" ht="15.75">
      <c r="A20" s="34" t="s">
        <v>188</v>
      </c>
      <c r="B20" s="5"/>
      <c r="C20" s="5">
        <f>MAX(I4:I40)</f>
        <v>51</v>
      </c>
      <c r="D20" s="5"/>
      <c r="E20" s="23" t="s">
        <v>44</v>
      </c>
      <c r="F20" s="52" t="s">
        <v>147</v>
      </c>
      <c r="G20" s="10">
        <f>IF(F20="","-",ROUNDUP(IFERROR(VLOOKUP(F20,Парапетры!$G$81:$P$87,$C$4,FALSE),0)*$C$18,0))</f>
        <v>17</v>
      </c>
      <c r="H20" s="52" t="s">
        <v>147</v>
      </c>
      <c r="I20" s="10">
        <f>IF(H20="","-",ROUNDUP(IFERROR(VLOOKUP(H20,Парапетры!$G$81:$P$87,$C$4,FALSE),0)*$C$18,0))</f>
        <v>17</v>
      </c>
    </row>
    <row r="21" spans="1:9" ht="15.75">
      <c r="A21" s="34" t="s">
        <v>189</v>
      </c>
      <c r="B21" s="5"/>
      <c r="C21" s="5" t="str">
        <f>IF(C20&gt;=Парапетры!C24,"kA",IF(C20&gt;=Парапетры!C25,"kB",IF(C20&gt;=Парапетры!C26,"kC","kD")))</f>
        <v>kA</v>
      </c>
      <c r="D21" s="5"/>
      <c r="E21" s="23" t="s">
        <v>55</v>
      </c>
      <c r="F21" s="52" t="s">
        <v>147</v>
      </c>
      <c r="G21" s="10">
        <f>IF(F21="","-",ROUNDUP(IFERROR(VLOOKUP(F21,Парапетры!$G$81:$P$87,$C$4,FALSE),0)*$C$18,0))</f>
        <v>17</v>
      </c>
      <c r="H21" s="52" t="s">
        <v>147</v>
      </c>
      <c r="I21" s="10">
        <f>IF(H21="","-",ROUNDUP(IFERROR(VLOOKUP(H21,Парапетры!$G$81:$P$87,$C$4,FALSE),0)*$C$18,0))</f>
        <v>17</v>
      </c>
    </row>
    <row r="22" spans="1:9" ht="15.75">
      <c r="A22" s="34" t="s">
        <v>216</v>
      </c>
      <c r="B22" s="3"/>
      <c r="C22" s="3" t="s">
        <v>26</v>
      </c>
      <c r="D22" s="3"/>
      <c r="E22" s="23" t="s">
        <v>72</v>
      </c>
      <c r="F22" s="52" t="s">
        <v>147</v>
      </c>
      <c r="G22" s="10">
        <f>IF(F22="","-",ROUNDUP(IFERROR(VLOOKUP(F22,Парапетры!$G$81:$P$87,$C$4,FALSE),0)*$C$18,0))</f>
        <v>17</v>
      </c>
      <c r="H22" s="52" t="s">
        <v>147</v>
      </c>
      <c r="I22" s="10">
        <f>IF(H22="","-",ROUNDUP(IFERROR(VLOOKUP(H22,Парапетры!$G$81:$P$87,$C$4,FALSE),0)*$C$18,0))</f>
        <v>17</v>
      </c>
    </row>
    <row r="23" spans="1:9" ht="15.75">
      <c r="A23" s="34"/>
      <c r="B23" s="5"/>
      <c r="C23" s="5"/>
      <c r="D23" s="5"/>
      <c r="E23" s="23" t="s">
        <v>73</v>
      </c>
      <c r="F23" s="52" t="s">
        <v>147</v>
      </c>
      <c r="G23" s="10">
        <f>IF(F23="","-",ROUNDUP(IFERROR(VLOOKUP(F23,Парапетры!$G$81:$P$87,$C$4,FALSE),0)*$C$18,0))</f>
        <v>17</v>
      </c>
      <c r="H23" s="52" t="s">
        <v>147</v>
      </c>
      <c r="I23" s="10">
        <f>IF(H23="","-",ROUNDUP(IFERROR(VLOOKUP(H23,Парапетры!$G$81:$P$87,$C$4,FALSE),0)*$C$18,0))</f>
        <v>17</v>
      </c>
    </row>
    <row r="24" spans="1:9" ht="15.75">
      <c r="A24" s="34" t="s">
        <v>172</v>
      </c>
      <c r="B24" s="5"/>
      <c r="C24" s="5"/>
      <c r="D24" s="5"/>
      <c r="E24" s="23" t="s">
        <v>75</v>
      </c>
      <c r="F24" s="52" t="s">
        <v>147</v>
      </c>
      <c r="G24" s="10">
        <f>IF(F24="","-",ROUNDUP(IFERROR(VLOOKUP(F24,Парапетры!$G$81:$P$87,$C$4,FALSE),0)*$C$18,0))</f>
        <v>17</v>
      </c>
      <c r="H24" s="52" t="s">
        <v>147</v>
      </c>
      <c r="I24" s="10">
        <f>IF(H24="","-",ROUNDUP(IFERROR(VLOOKUP(H24,Парапетры!$G$81:$P$87,$C$4,FALSE),0)*$C$18,0))</f>
        <v>17</v>
      </c>
    </row>
    <row r="25" spans="1:9" ht="15.75">
      <c r="A25" s="34" t="s">
        <v>184</v>
      </c>
      <c r="B25" s="3"/>
      <c r="C25" s="3"/>
      <c r="D25" s="3"/>
      <c r="E25" s="23" t="s">
        <v>34</v>
      </c>
      <c r="F25" s="52" t="s">
        <v>147</v>
      </c>
      <c r="G25" s="10">
        <f>IF(F25="","-",ROUNDUP(IFERROR(VLOOKUP(F25,Парапетры!$G$81:$P$87,$C$4,FALSE),0)*$C$18,0))</f>
        <v>17</v>
      </c>
      <c r="H25" s="52" t="s">
        <v>146</v>
      </c>
      <c r="I25" s="10">
        <f>IF(H25="","-",ROUNDUP(IFERROR(VLOOKUP(H25,Парапетры!$G$81:$P$87,$C$4,FALSE),0)*$C$18,0))</f>
        <v>26</v>
      </c>
    </row>
    <row r="26" spans="1:9" ht="15.75">
      <c r="A26" s="34"/>
      <c r="B26" s="5"/>
      <c r="C26" s="5"/>
      <c r="D26" s="5"/>
      <c r="E26" s="23" t="s">
        <v>5</v>
      </c>
      <c r="F26" s="52" t="s">
        <v>147</v>
      </c>
      <c r="G26" s="10">
        <f>IF(F26="","-",ROUNDUP(IFERROR(VLOOKUP(F26,Парапетры!$G$81:$P$87,$C$4,FALSE),0)*$C$18,0))</f>
        <v>17</v>
      </c>
      <c r="H26" s="52" t="s">
        <v>142</v>
      </c>
      <c r="I26" s="10">
        <f>IF(H26="","-",ROUNDUP(IFERROR(VLOOKUP(H26,Парапетры!$G$81:$P$87,$C$4,FALSE),0)*$C$18,0))</f>
        <v>51</v>
      </c>
    </row>
    <row r="27" spans="1:9" ht="15.75">
      <c r="A27" s="34"/>
      <c r="B27" s="5"/>
      <c r="C27" s="5"/>
      <c r="D27" s="5"/>
      <c r="E27" s="23" t="s">
        <v>78</v>
      </c>
      <c r="F27" s="52" t="s">
        <v>147</v>
      </c>
      <c r="G27" s="10">
        <f>IF(F27="","-",ROUNDUP(IFERROR(VLOOKUP(F27,Парапетры!$G$81:$P$87,$C$4,FALSE),0)*$C$18,0))</f>
        <v>17</v>
      </c>
      <c r="H27" s="52" t="s">
        <v>147</v>
      </c>
      <c r="I27" s="10">
        <f>IF(H27="","-",ROUNDUP(IFERROR(VLOOKUP(H27,Парапетры!$G$81:$P$87,$C$4,FALSE),0)*$C$18,0))</f>
        <v>17</v>
      </c>
    </row>
    <row r="28" spans="1:9" ht="15.75">
      <c r="A28" s="33"/>
      <c r="B28" s="3"/>
      <c r="C28" s="3"/>
      <c r="D28" s="3"/>
      <c r="E28" s="23" t="s">
        <v>12</v>
      </c>
      <c r="F28" s="52" t="s">
        <v>147</v>
      </c>
      <c r="G28" s="10">
        <f>IF(F28="","-",ROUNDUP(IFERROR(VLOOKUP(F28,Парапетры!$G$81:$P$87,$C$4,FALSE),0)*$C$18,0))</f>
        <v>17</v>
      </c>
      <c r="H28" s="52" t="s">
        <v>146</v>
      </c>
      <c r="I28" s="10">
        <f>IF(H28="","-",ROUNDUP(IFERROR(VLOOKUP(H28,Парапетры!$G$81:$P$87,$C$4,FALSE),0)*$C$18,0))</f>
        <v>26</v>
      </c>
    </row>
    <row r="29" spans="1:9" ht="15.75">
      <c r="A29" s="34"/>
      <c r="B29" s="5"/>
      <c r="C29" s="5"/>
      <c r="D29" s="5"/>
      <c r="E29" s="23" t="s">
        <v>3</v>
      </c>
      <c r="F29" s="52" t="s">
        <v>147</v>
      </c>
      <c r="G29" s="10">
        <f>IF(F29="","-",ROUNDUP(IFERROR(VLOOKUP(F29,Парапетры!$G$81:$P$87,$C$4,FALSE),0)*$C$18,0))</f>
        <v>17</v>
      </c>
      <c r="H29" s="52" t="s">
        <v>147</v>
      </c>
      <c r="I29" s="10">
        <f>IF(H29="","-",ROUNDUP(IFERROR(VLOOKUP(H29,Парапетры!$G$81:$P$87,$C$4,FALSE),0)*$C$18,0))</f>
        <v>17</v>
      </c>
    </row>
    <row r="30" spans="1:9" ht="15.75">
      <c r="A30" s="34"/>
      <c r="B30" s="5"/>
      <c r="C30" s="5"/>
      <c r="D30" s="5"/>
      <c r="E30" s="23" t="s">
        <v>57</v>
      </c>
      <c r="F30" s="52" t="s">
        <v>147</v>
      </c>
      <c r="G30" s="10">
        <f>IF(F30="","-",ROUNDUP(IFERROR(VLOOKUP(F30,Парапетры!$G$81:$P$87,$C$4,FALSE),0)*$C$18,0))</f>
        <v>17</v>
      </c>
      <c r="H30" s="52"/>
      <c r="I30" s="10" t="str">
        <f>IF(H30="","-",ROUNDUP(IFERROR(VLOOKUP(H30,Парапетры!$G$81:$P$87,$C$4,FALSE),0)*$C$18,0))</f>
        <v>-</v>
      </c>
    </row>
    <row r="31" spans="1:9" ht="15.75">
      <c r="A31" s="33"/>
      <c r="B31" s="3"/>
      <c r="C31" s="3"/>
      <c r="D31" s="3"/>
      <c r="E31" s="23" t="s">
        <v>68</v>
      </c>
      <c r="F31" s="52" t="s">
        <v>147</v>
      </c>
      <c r="G31" s="10">
        <f>IF(F31="","-",ROUNDUP(IFERROR(VLOOKUP(F31,Парапетры!$G$81:$P$87,$C$4,FALSE),0)*$C$18,0))</f>
        <v>17</v>
      </c>
      <c r="H31" s="52" t="s">
        <v>147</v>
      </c>
      <c r="I31" s="10">
        <f>IF(H31="","-",ROUNDUP(IFERROR(VLOOKUP(H31,Парапетры!$G$81:$P$87,$C$4,FALSE),0)*$C$18,0))</f>
        <v>17</v>
      </c>
    </row>
    <row r="32" spans="1:9" ht="15.75">
      <c r="A32" s="34"/>
      <c r="B32" s="5"/>
      <c r="C32" s="5"/>
      <c r="D32" s="5"/>
      <c r="E32" s="23" t="s">
        <v>15</v>
      </c>
      <c r="F32" s="52" t="s">
        <v>147</v>
      </c>
      <c r="G32" s="10">
        <f>IF(F32="","-",ROUNDUP(IFERROR(VLOOKUP(F32,Парапетры!$G$81:$P$87,$C$4,FALSE),0)*$C$18,0))</f>
        <v>17</v>
      </c>
      <c r="H32" s="52" t="s">
        <v>146</v>
      </c>
      <c r="I32" s="10">
        <f>IF(H32="","-",ROUNDUP(IFERROR(VLOOKUP(H32,Парапетры!$G$81:$P$87,$C$4,FALSE),0)*$C$18,0))</f>
        <v>26</v>
      </c>
    </row>
    <row r="33" spans="1:9" ht="15.75">
      <c r="A33" s="34"/>
      <c r="B33" s="5"/>
      <c r="C33" s="5"/>
      <c r="D33" s="5"/>
      <c r="E33" s="23" t="s">
        <v>82</v>
      </c>
      <c r="F33" s="52" t="s">
        <v>147</v>
      </c>
      <c r="G33" s="10">
        <f>IF(F33="","-",ROUNDUP(IFERROR(VLOOKUP(F33,Парапетры!$G$81:$P$87,$C$4,FALSE),0)*$C$18,0))</f>
        <v>17</v>
      </c>
      <c r="H33" s="52" t="s">
        <v>145</v>
      </c>
      <c r="I33" s="10">
        <f>IF(H33="","-",ROUNDUP(IFERROR(VLOOKUP(H33,Парапетры!$G$81:$P$87,$C$4,FALSE),0)*$C$18,0))</f>
        <v>34</v>
      </c>
    </row>
    <row r="34" spans="1:9" ht="15.75">
      <c r="A34" s="33"/>
      <c r="B34" s="3"/>
      <c r="C34" s="3"/>
      <c r="D34" s="3"/>
      <c r="E34" s="23" t="s">
        <v>6</v>
      </c>
      <c r="F34" s="52" t="s">
        <v>147</v>
      </c>
      <c r="G34" s="10">
        <f>IF(F34="","-",ROUNDUP(IFERROR(VLOOKUP(F34,Парапетры!$G$81:$P$87,$C$4,FALSE),0)*$C$18,0))</f>
        <v>17</v>
      </c>
      <c r="H34" s="52" t="s">
        <v>146</v>
      </c>
      <c r="I34" s="10">
        <f>IF(H34="","-",ROUNDUP(IFERROR(VLOOKUP(H34,Парапетры!$G$81:$P$87,$C$4,FALSE),0)*$C$18,0))</f>
        <v>26</v>
      </c>
    </row>
    <row r="35" spans="1:9" ht="15.75">
      <c r="A35" s="34"/>
      <c r="B35" s="5"/>
      <c r="C35" s="5"/>
      <c r="D35" s="5"/>
      <c r="E35" s="23" t="s">
        <v>46</v>
      </c>
      <c r="F35" s="52" t="s">
        <v>147</v>
      </c>
      <c r="G35" s="10">
        <f>IF(F35="","-",ROUNDUP(IFERROR(VLOOKUP(F35,Парапетры!$G$81:$P$87,$C$4,FALSE),0)*$C$18,0))</f>
        <v>17</v>
      </c>
      <c r="H35" s="52" t="s">
        <v>144</v>
      </c>
      <c r="I35" s="10">
        <f>IF(H35="","-",ROUNDUP(IFERROR(VLOOKUP(H35,Парапетры!$G$81:$P$87,$C$4,FALSE),0)*$C$18,0))</f>
        <v>43</v>
      </c>
    </row>
    <row r="36" spans="1:9" ht="15.75">
      <c r="A36" s="33"/>
      <c r="B36" s="3"/>
      <c r="C36" s="3"/>
      <c r="D36" s="3"/>
      <c r="E36" s="23" t="s">
        <v>98</v>
      </c>
      <c r="F36" s="52" t="s">
        <v>148</v>
      </c>
      <c r="G36" s="10">
        <f>IF(F36="","-",ROUNDUP(IFERROR(VLOOKUP(F36,Парапетры!$G$81:$P$87,$C$4,FALSE),0)*$C$18,0))</f>
        <v>9</v>
      </c>
      <c r="H36" s="52"/>
      <c r="I36" s="10" t="str">
        <f>IF(H36="","-",ROUNDUP(IFERROR(VLOOKUP(H36,Парапетры!$G$81:$P$87,$C$4,FALSE),0)*$C$18,0))</f>
        <v>-</v>
      </c>
    </row>
    <row r="37" spans="1:9" ht="15.75">
      <c r="E37" s="23" t="s">
        <v>50</v>
      </c>
      <c r="F37" s="52" t="s">
        <v>148</v>
      </c>
      <c r="G37" s="10">
        <f>IF(F37="","-",ROUNDUP(IFERROR(VLOOKUP(F37,Парапетры!$G$81:$P$87,$C$4,FALSE),0)*$C$18,0))</f>
        <v>9</v>
      </c>
      <c r="H37" s="52" t="s">
        <v>147</v>
      </c>
      <c r="I37" s="10">
        <f>IF(H37="","-",ROUNDUP(IFERROR(VLOOKUP(H37,Парапетры!$G$81:$P$87,$C$4,FALSE),0)*$C$18,0))</f>
        <v>17</v>
      </c>
    </row>
    <row r="38" spans="1:9" ht="15.75">
      <c r="E38" s="23" t="s">
        <v>7</v>
      </c>
      <c r="F38" s="52" t="s">
        <v>148</v>
      </c>
      <c r="G38" s="10">
        <f>IF(F38="","-",ROUNDUP(IFERROR(VLOOKUP(F38,Парапетры!$G$81:$P$87,$C$4,FALSE),0)*$C$18,0))</f>
        <v>9</v>
      </c>
      <c r="H38" s="52" t="s">
        <v>145</v>
      </c>
      <c r="I38" s="10">
        <f>IF(H38="","-",ROUNDUP(IFERROR(VLOOKUP(H38,Парапетры!$G$81:$P$87,$C$4,FALSE),0)*$C$18,0))</f>
        <v>34</v>
      </c>
    </row>
    <row r="39" spans="1:9" ht="15.75">
      <c r="E39" s="23" t="s">
        <v>4</v>
      </c>
      <c r="F39" s="52" t="s">
        <v>148</v>
      </c>
      <c r="G39" s="10">
        <f>IF(F39="","-",ROUNDUP(IFERROR(VLOOKUP(F39,Парапетры!$G$81:$P$87,$C$4,FALSE),0)*$C$18,0))</f>
        <v>9</v>
      </c>
      <c r="H39" s="52" t="s">
        <v>146</v>
      </c>
      <c r="I39" s="10">
        <f>IF(H39="","-",ROUNDUP(IFERROR(VLOOKUP(H39,Парапетры!$G$81:$P$87,$C$4,FALSE),0)*$C$18,0))</f>
        <v>26</v>
      </c>
    </row>
    <row r="40" spans="1:9" ht="15.75">
      <c r="E40" s="23" t="s">
        <v>177</v>
      </c>
      <c r="F40" s="52"/>
      <c r="G40" s="10" t="str">
        <f>IF(F40="","-",ROUNDUP(IFERROR(VLOOKUP(F40,Парапетры!$G$81:$P$87,$C$4,FALSE),0)*$C$18,0))</f>
        <v>-</v>
      </c>
      <c r="H40" s="52"/>
      <c r="I40" s="10" t="str">
        <f>IF(H40="","-",ROUNDUP(IFERROR(VLOOKUP(H40,Парапетры!$G$81:$P$87,$C$4,FALSE),0)*$C$18,0))</f>
        <v>-</v>
      </c>
    </row>
    <row r="41" spans="1:9" ht="15.75">
      <c r="E41" s="23" t="s">
        <v>14</v>
      </c>
      <c r="F41" s="52"/>
      <c r="G41" s="10" t="str">
        <f>IF(F41="","-",ROUNDUP(IFERROR(VLOOKUP(F41,Парапетры!$G$81:$P$87,$C$4,FALSE),0)*$C$18,0))</f>
        <v>-</v>
      </c>
      <c r="H41" s="52" t="s">
        <v>147</v>
      </c>
      <c r="I41" s="10">
        <f>IF(H41="","-",ROUNDUP(IFERROR(VLOOKUP(H41,Парапетры!$G$81:$P$87,$C$4,FALSE),0)*$C$18,0))</f>
        <v>17</v>
      </c>
    </row>
    <row r="42" spans="1:9" ht="15.75">
      <c r="E42" s="23" t="s">
        <v>239</v>
      </c>
      <c r="F42" s="52"/>
      <c r="G42" s="10" t="str">
        <f>IF(F42="","-",ROUNDUP(IFERROR(VLOOKUP(F42,Парапетры!$G$81:$P$87,$C$4,FALSE),0)*$C$18,0))</f>
        <v>-</v>
      </c>
      <c r="H42" s="52" t="s">
        <v>146</v>
      </c>
      <c r="I42" s="10">
        <f>IF(H42="","-",ROUNDUP(IFERROR(VLOOKUP(H42,Парапетры!$G$81:$P$87,$C$4,FALSE),0)*$C$18,0))</f>
        <v>26</v>
      </c>
    </row>
    <row r="43" spans="1:9" ht="15.75">
      <c r="E43" s="23" t="s">
        <v>40</v>
      </c>
      <c r="F43" s="52"/>
      <c r="G43" s="10" t="str">
        <f>IF(F43="","-",ROUNDUP(IFERROR(VLOOKUP(F43,Парапетры!$G$81:$P$87,$C$4,FALSE),0)*$C$18,0))</f>
        <v>-</v>
      </c>
      <c r="H43" s="52" t="s">
        <v>145</v>
      </c>
      <c r="I43" s="10">
        <f>IF(H43="","-",ROUNDUP(IFERROR(VLOOKUP(H43,Парапетры!$G$81:$P$87,$C$4,FALSE),0)*$C$18,0))</f>
        <v>34</v>
      </c>
    </row>
  </sheetData>
  <autoFilter ref="E3:I43">
    <filterColumn colId="3"/>
  </autoFilter>
  <sortState ref="E4:I39">
    <sortCondition descending="1" ref="I4:I39"/>
  </sortState>
  <mergeCells count="9">
    <mergeCell ref="A16:A17"/>
    <mergeCell ref="B16:B17"/>
    <mergeCell ref="C16:C17"/>
    <mergeCell ref="A1:D1"/>
    <mergeCell ref="E1:I1"/>
    <mergeCell ref="A2:B2"/>
    <mergeCell ref="F2:G2"/>
    <mergeCell ref="H2:I2"/>
    <mergeCell ref="A3:C3"/>
  </mergeCells>
  <phoneticPr fontId="5" type="noConversion"/>
  <dataValidations count="1">
    <dataValidation type="list" allowBlank="1" showInputMessage="1" showErrorMessage="1" sqref="B7:B12 C2">
      <formula1>ДАнет</formula1>
    </dataValidation>
  </dataValidations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I37"/>
  <sheetViews>
    <sheetView workbookViewId="0">
      <selection activeCell="H24" sqref="H24"/>
    </sheetView>
  </sheetViews>
  <sheetFormatPr defaultRowHeight="12.75"/>
  <cols>
    <col min="1" max="1" width="41.140625" style="32" customWidth="1"/>
    <col min="3" max="3" width="9.85546875" customWidth="1"/>
    <col min="4" max="4" width="14.5703125" customWidth="1"/>
    <col min="5" max="5" width="41.42578125" customWidth="1"/>
    <col min="6" max="9" width="9.7109375" style="14" customWidth="1"/>
  </cols>
  <sheetData>
    <row r="1" spans="1:9" ht="18.75">
      <c r="A1" s="98" t="s">
        <v>220</v>
      </c>
      <c r="B1" s="98"/>
      <c r="C1" s="98"/>
      <c r="D1" s="98"/>
      <c r="E1" s="95" t="s">
        <v>118</v>
      </c>
      <c r="F1" s="95"/>
      <c r="G1" s="95"/>
      <c r="H1" s="95"/>
      <c r="I1" s="95"/>
    </row>
    <row r="2" spans="1:9" ht="19.5">
      <c r="A2" s="96" t="s">
        <v>119</v>
      </c>
      <c r="B2" s="96"/>
      <c r="C2" s="31" t="s">
        <v>120</v>
      </c>
      <c r="D2" s="30">
        <f>IF(C2="Да",5,3)</f>
        <v>5</v>
      </c>
      <c r="E2" s="27"/>
      <c r="F2" s="105" t="s">
        <v>178</v>
      </c>
      <c r="G2" s="105"/>
      <c r="H2" s="105" t="s">
        <v>220</v>
      </c>
      <c r="I2" s="105"/>
    </row>
    <row r="3" spans="1:9" ht="18.75">
      <c r="A3" s="97" t="s">
        <v>122</v>
      </c>
      <c r="B3" s="97"/>
      <c r="C3" s="97"/>
      <c r="E3" s="27"/>
      <c r="F3" s="50" t="s">
        <v>0</v>
      </c>
      <c r="G3" s="50" t="s">
        <v>1</v>
      </c>
      <c r="H3" s="10" t="s">
        <v>0</v>
      </c>
      <c r="I3" s="10" t="s">
        <v>1</v>
      </c>
    </row>
    <row r="4" spans="1:9" ht="15.75">
      <c r="A4" s="37" t="s">
        <v>126</v>
      </c>
      <c r="B4" s="38">
        <v>24</v>
      </c>
      <c r="C4" s="67">
        <f>IF(B4&gt;29,2,IF(B4&gt;23,3,IF(B4&gt;19,4,IF(B4&gt;14,5,IF(B4&gt;12,6,IF(B4&gt;10,7,IF(B4&gt;8,8,IF(B4&gt;6,9,10))))))))</f>
        <v>3</v>
      </c>
      <c r="D4" s="3"/>
      <c r="E4" s="23" t="s">
        <v>53</v>
      </c>
      <c r="F4" s="10">
        <v>1</v>
      </c>
      <c r="G4" s="10">
        <v>111</v>
      </c>
      <c r="H4" s="10">
        <v>2</v>
      </c>
      <c r="I4" s="10">
        <f>IF(H4="","-",ROUNDUP(IFERROR(VLOOKUP(H4,Парапетры!$G$4:$P$77,$C$4,FALSE),0)*$C$18,0))</f>
        <v>76</v>
      </c>
    </row>
    <row r="5" spans="1:9" ht="15.75">
      <c r="D5" s="5"/>
      <c r="E5" s="23" t="s">
        <v>37</v>
      </c>
      <c r="F5" s="10">
        <v>2</v>
      </c>
      <c r="G5" s="10">
        <v>102</v>
      </c>
      <c r="H5" s="10" t="s">
        <v>222</v>
      </c>
      <c r="I5" s="10">
        <f>IF(H5="","-",ROUNDUP(IFERROR(VLOOKUP(H5,Парапетры!$G$4:$P$77,$C$4,FALSE),0)*$C$18,0))</f>
        <v>15</v>
      </c>
    </row>
    <row r="6" spans="1:9" ht="15.75">
      <c r="A6" s="78" t="s">
        <v>123</v>
      </c>
      <c r="B6" s="79" t="s">
        <v>124</v>
      </c>
      <c r="C6" s="79" t="s">
        <v>125</v>
      </c>
      <c r="D6" s="5"/>
      <c r="E6" s="23" t="s">
        <v>65</v>
      </c>
      <c r="F6" s="10" t="s">
        <v>86</v>
      </c>
      <c r="G6" s="10">
        <v>91</v>
      </c>
      <c r="H6" s="10" t="s">
        <v>165</v>
      </c>
      <c r="I6" s="10">
        <f>IF(H6="","-",ROUNDUP(IFERROR(VLOOKUP(H6,Парапетры!$G$4:$P$77,$C$4,FALSE),0)*$C$18,0))</f>
        <v>4</v>
      </c>
    </row>
    <row r="7" spans="1:9" ht="15.75">
      <c r="A7" s="39" t="s">
        <v>101</v>
      </c>
      <c r="B7" s="44" t="s">
        <v>120</v>
      </c>
      <c r="C7" s="48">
        <f>IF(B7="Да",Парапетры!C2,0)</f>
        <v>0.1</v>
      </c>
      <c r="D7" s="3"/>
      <c r="E7" s="23" t="s">
        <v>60</v>
      </c>
      <c r="F7" s="10" t="s">
        <v>86</v>
      </c>
      <c r="G7" s="10">
        <v>91</v>
      </c>
      <c r="H7" s="10">
        <v>4</v>
      </c>
      <c r="I7" s="10">
        <f>IF(H7="","-",ROUNDUP(IFERROR(VLOOKUP(H7,Парапетры!$G$4:$P$77,$C$4,FALSE),0)*$C$18,0))</f>
        <v>61</v>
      </c>
    </row>
    <row r="8" spans="1:9" ht="15.75">
      <c r="A8" s="40" t="s">
        <v>103</v>
      </c>
      <c r="B8" s="45" t="s">
        <v>120</v>
      </c>
      <c r="C8" s="49">
        <f>IF(B8="Да",Парапетры!C3,0)</f>
        <v>0.02</v>
      </c>
      <c r="D8" s="5"/>
      <c r="E8" s="23" t="s">
        <v>55</v>
      </c>
      <c r="F8" s="10" t="s">
        <v>87</v>
      </c>
      <c r="G8" s="10">
        <v>73</v>
      </c>
      <c r="H8" s="10" t="s">
        <v>164</v>
      </c>
      <c r="I8" s="10">
        <f>IF(H8="","-",ROUNDUP(IFERROR(VLOOKUP(H8,Парапетры!$G$4:$P$77,$C$4,FALSE),0)*$C$18,0))</f>
        <v>10</v>
      </c>
    </row>
    <row r="9" spans="1:9" ht="15.75">
      <c r="A9" s="40" t="s">
        <v>104</v>
      </c>
      <c r="B9" s="45" t="s">
        <v>121</v>
      </c>
      <c r="C9" s="49">
        <f>IF(B9="Да",Парапетры!C4,0)</f>
        <v>0</v>
      </c>
      <c r="D9" s="5"/>
      <c r="E9" s="23" t="s">
        <v>11</v>
      </c>
      <c r="F9" s="10" t="s">
        <v>87</v>
      </c>
      <c r="G9" s="10">
        <v>73</v>
      </c>
      <c r="H9" s="10"/>
      <c r="I9" s="10" t="str">
        <f>IF(H9="","-",ROUNDUP(IFERROR(VLOOKUP(H9,Парапетры!$G$4:$P$77,$C$4,FALSE),0)*$C$18,0))</f>
        <v>-</v>
      </c>
    </row>
    <row r="10" spans="1:9" ht="15.75">
      <c r="A10" s="40" t="s">
        <v>105</v>
      </c>
      <c r="B10" s="45" t="s">
        <v>121</v>
      </c>
      <c r="C10" s="49">
        <f>IF(B10="Да",Парапетры!C5,0)</f>
        <v>0</v>
      </c>
      <c r="D10" s="3"/>
      <c r="E10" s="23" t="s">
        <v>50</v>
      </c>
      <c r="F10" s="10" t="s">
        <v>87</v>
      </c>
      <c r="G10" s="10">
        <v>73</v>
      </c>
      <c r="H10" s="10" t="s">
        <v>164</v>
      </c>
      <c r="I10" s="10">
        <f>IF(H10="","-",ROUNDUP(IFERROR(VLOOKUP(H10,Парапетры!$G$4:$P$77,$C$4,FALSE),0)*$C$18,0))</f>
        <v>10</v>
      </c>
    </row>
    <row r="11" spans="1:9" ht="15.75">
      <c r="A11" s="40" t="s">
        <v>106</v>
      </c>
      <c r="B11" s="45" t="s">
        <v>120</v>
      </c>
      <c r="C11" s="49">
        <f>IF(B11="Да",Парапетры!C6,0)</f>
        <v>0.02</v>
      </c>
      <c r="D11" s="5"/>
      <c r="E11" s="23" t="s">
        <v>15</v>
      </c>
      <c r="F11" s="10" t="s">
        <v>87</v>
      </c>
      <c r="G11" s="10">
        <v>73</v>
      </c>
      <c r="H11" s="10" t="s">
        <v>222</v>
      </c>
      <c r="I11" s="10">
        <f>IF(H11="","-",ROUNDUP(IFERROR(VLOOKUP(H11,Парапетры!$G$4:$P$77,$C$4,FALSE),0)*$C$18,0))</f>
        <v>15</v>
      </c>
    </row>
    <row r="12" spans="1:9" ht="18.75">
      <c r="A12" s="40" t="s">
        <v>157</v>
      </c>
      <c r="B12" s="45" t="s">
        <v>120</v>
      </c>
      <c r="C12" s="49">
        <f>IF(B12="Да",Парапетры!C7,0)</f>
        <v>0.02</v>
      </c>
      <c r="D12" s="5"/>
      <c r="E12" s="23" t="s">
        <v>57</v>
      </c>
      <c r="F12" s="10" t="s">
        <v>88</v>
      </c>
      <c r="G12" s="10">
        <v>46</v>
      </c>
      <c r="H12" s="10"/>
      <c r="I12" s="10" t="str">
        <f>IF(H12="","-",ROUNDUP(IFERROR(VLOOKUP(H12,Парапетры!$G$4:$P$77,$C$4,FALSE),0)*$C$18,0))</f>
        <v>-</v>
      </c>
    </row>
    <row r="13" spans="1:9" ht="15.75">
      <c r="A13" s="41" t="s">
        <v>127</v>
      </c>
      <c r="B13" s="46">
        <v>4</v>
      </c>
      <c r="C13" s="42">
        <f>B13*Парапетры!C8</f>
        <v>0.12</v>
      </c>
      <c r="D13" s="3"/>
      <c r="E13" s="23" t="s">
        <v>40</v>
      </c>
      <c r="F13" s="10" t="s">
        <v>88</v>
      </c>
      <c r="G13" s="10">
        <v>46</v>
      </c>
      <c r="H13" s="10"/>
      <c r="I13" s="10" t="str">
        <f>IF(H13="","-",ROUNDUP(IFERROR(VLOOKUP(H13,Парапетры!$G$4:$P$77,$C$4,FALSE),0)*$C$18,0))</f>
        <v>-</v>
      </c>
    </row>
    <row r="14" spans="1:9" ht="15.75">
      <c r="A14" s="43" t="s">
        <v>190</v>
      </c>
      <c r="B14" s="47">
        <v>4</v>
      </c>
      <c r="C14" s="42">
        <f>B14*Парапетры!C9</f>
        <v>0.06</v>
      </c>
      <c r="D14" s="5"/>
      <c r="E14" s="23" t="s">
        <v>41</v>
      </c>
      <c r="F14" s="10" t="s">
        <v>88</v>
      </c>
      <c r="G14" s="10">
        <v>46</v>
      </c>
      <c r="H14" s="10">
        <v>9</v>
      </c>
      <c r="I14" s="10">
        <f>IF(H14="","-",ROUNDUP(IFERROR(VLOOKUP(H14,Парапетры!$G$4:$P$77,$C$4,FALSE),0)*$C$18,0))</f>
        <v>37</v>
      </c>
    </row>
    <row r="15" spans="1:9" ht="15.75">
      <c r="A15" s="41" t="s">
        <v>128</v>
      </c>
      <c r="B15" s="46">
        <v>3</v>
      </c>
      <c r="C15" s="42">
        <f>B15*Парапетры!C10</f>
        <v>4.4999999999999998E-2</v>
      </c>
      <c r="D15" s="5"/>
      <c r="E15" s="23" t="s">
        <v>46</v>
      </c>
      <c r="F15" s="10" t="s">
        <v>88</v>
      </c>
      <c r="G15" s="10">
        <v>46</v>
      </c>
      <c r="H15" s="10">
        <v>1</v>
      </c>
      <c r="I15" s="10">
        <f>IF(H15="","-",ROUNDUP(IFERROR(VLOOKUP(H15,Парапетры!$G$4:$P$77,$C$4,FALSE),0)*$C$18,0))</f>
        <v>83</v>
      </c>
    </row>
    <row r="16" spans="1:9" ht="15.75">
      <c r="A16" s="99" t="s">
        <v>129</v>
      </c>
      <c r="B16" s="101">
        <v>9</v>
      </c>
      <c r="C16" s="103">
        <f>B16*Парапетры!C11</f>
        <v>0.45</v>
      </c>
      <c r="D16" s="3"/>
      <c r="E16" s="23" t="s">
        <v>34</v>
      </c>
      <c r="F16" s="10" t="s">
        <v>88</v>
      </c>
      <c r="G16" s="10">
        <v>46</v>
      </c>
      <c r="H16" s="10"/>
      <c r="I16" s="10" t="str">
        <f>IF(H16="","-",ROUNDUP(IFERROR(VLOOKUP(H16,Парапетры!$G$4:$P$77,$C$4,FALSE),0)*$C$18,0))</f>
        <v>-</v>
      </c>
    </row>
    <row r="17" spans="1:9" ht="15.75">
      <c r="A17" s="100"/>
      <c r="B17" s="102"/>
      <c r="C17" s="104"/>
      <c r="D17" s="5"/>
      <c r="E17" s="23" t="s">
        <v>6</v>
      </c>
      <c r="F17" s="10" t="s">
        <v>88</v>
      </c>
      <c r="G17" s="10">
        <v>46</v>
      </c>
      <c r="H17" s="10" t="s">
        <v>221</v>
      </c>
      <c r="I17" s="10">
        <f>IF(H17="","-",ROUNDUP(IFERROR(VLOOKUP(H17,Парапетры!$G$4:$P$77,$C$4,FALSE),0)*$C$18,0))</f>
        <v>21</v>
      </c>
    </row>
    <row r="18" spans="1:9" ht="15.75">
      <c r="A18" s="35" t="s">
        <v>130</v>
      </c>
      <c r="B18" s="36"/>
      <c r="C18" s="28">
        <f>SUM(C7:C17)+1</f>
        <v>1.835</v>
      </c>
      <c r="D18" s="5"/>
      <c r="E18" s="23" t="s">
        <v>47</v>
      </c>
      <c r="F18" s="10" t="s">
        <v>88</v>
      </c>
      <c r="G18" s="10">
        <v>46</v>
      </c>
      <c r="H18" s="10"/>
      <c r="I18" s="10" t="str">
        <f>IF(H18="","-",ROUNDUP(IFERROR(VLOOKUP(H18,Парапетры!$G$4:$P$77,$C$4,FALSE),0)*$C$18,0))</f>
        <v>-</v>
      </c>
    </row>
    <row r="19" spans="1:9" ht="15.75">
      <c r="D19" s="3"/>
      <c r="E19" s="23" t="s">
        <v>66</v>
      </c>
      <c r="F19" s="10" t="s">
        <v>88</v>
      </c>
      <c r="G19" s="10">
        <v>46</v>
      </c>
      <c r="H19" s="10" t="s">
        <v>221</v>
      </c>
      <c r="I19" s="10">
        <f>IF(H19="","-",ROUNDUP(IFERROR(VLOOKUP(H19,Парапетры!$G$4:$P$77,$C$4,FALSE),0)*$C$18,0))</f>
        <v>21</v>
      </c>
    </row>
    <row r="20" spans="1:9" ht="15.75">
      <c r="A20" s="34" t="s">
        <v>188</v>
      </c>
      <c r="B20" s="5"/>
      <c r="C20" s="5">
        <f>MAX(I4:I36)</f>
        <v>83</v>
      </c>
      <c r="D20" s="5"/>
      <c r="E20" s="23" t="s">
        <v>67</v>
      </c>
      <c r="F20" s="10" t="s">
        <v>89</v>
      </c>
      <c r="G20" s="10">
        <v>27</v>
      </c>
      <c r="H20" s="10"/>
      <c r="I20" s="10" t="str">
        <f>IF(H20="","-",ROUNDUP(IFERROR(VLOOKUP(H20,Парапетры!$G$4:$P$77,$C$4,FALSE),0)*$C$18,0))</f>
        <v>-</v>
      </c>
    </row>
    <row r="21" spans="1:9" ht="15.75">
      <c r="A21" s="34" t="s">
        <v>189</v>
      </c>
      <c r="B21" s="5"/>
      <c r="C21" s="5" t="str">
        <f>IF(C20&gt;=Парапетры!C16,"Премьер",IF(C20&gt;=Парапетры!C17,"A",IF(C20&gt;=Парапетры!C18,"B",IF(C20&gt;=Парапетры!C19,"C","D"))))</f>
        <v>A</v>
      </c>
      <c r="D21" s="5"/>
      <c r="E21" s="23" t="s">
        <v>4</v>
      </c>
      <c r="F21" s="10" t="s">
        <v>89</v>
      </c>
      <c r="G21" s="10">
        <v>27</v>
      </c>
      <c r="H21" s="10"/>
      <c r="I21" s="10" t="str">
        <f>IF(H21="","-",ROUNDUP(IFERROR(VLOOKUP(H21,Парапетры!$G$4:$P$77,$C$4,FALSE),0)*$C$18,0))</f>
        <v>-</v>
      </c>
    </row>
    <row r="22" spans="1:9" ht="15.75">
      <c r="A22" s="34" t="s">
        <v>216</v>
      </c>
      <c r="B22" s="3"/>
      <c r="C22" s="3" t="s">
        <v>198</v>
      </c>
      <c r="D22" s="3"/>
      <c r="E22" s="23" t="s">
        <v>71</v>
      </c>
      <c r="F22" s="10" t="s">
        <v>89</v>
      </c>
      <c r="G22" s="10">
        <v>27</v>
      </c>
      <c r="H22" s="10"/>
      <c r="I22" s="10" t="str">
        <f>IF(H22="","-",ROUNDUP(IFERROR(VLOOKUP(H22,Парапетры!$G$4:$P$77,$C$4,FALSE),0)*$C$18,0))</f>
        <v>-</v>
      </c>
    </row>
    <row r="23" spans="1:9" ht="15.75">
      <c r="A23" s="34"/>
      <c r="B23" s="5"/>
      <c r="C23" s="5"/>
      <c r="D23" s="5"/>
      <c r="E23" s="23" t="s">
        <v>10</v>
      </c>
      <c r="F23" s="10" t="s">
        <v>89</v>
      </c>
      <c r="G23" s="10">
        <v>27</v>
      </c>
      <c r="H23" s="10" t="s">
        <v>164</v>
      </c>
      <c r="I23" s="10">
        <f>IF(H23="","-",ROUNDUP(IFERROR(VLOOKUP(H23,Парапетры!$G$4:$P$77,$C$4,FALSE),0)*$C$18,0))</f>
        <v>10</v>
      </c>
    </row>
    <row r="24" spans="1:9" ht="15.75">
      <c r="A24" s="34" t="s">
        <v>172</v>
      </c>
      <c r="B24" s="5"/>
      <c r="C24" s="5"/>
      <c r="D24" s="5"/>
      <c r="E24" s="23" t="s">
        <v>9</v>
      </c>
      <c r="F24" s="10" t="s">
        <v>90</v>
      </c>
      <c r="G24" s="10">
        <v>20</v>
      </c>
      <c r="H24" s="10">
        <v>11</v>
      </c>
      <c r="I24" s="10">
        <f>IF(H24="","-",ROUNDUP(IFERROR(VLOOKUP(H24,Парапетры!$G$4:$P$77,$C$4,FALSE),0)*$C$18,0))</f>
        <v>30</v>
      </c>
    </row>
    <row r="25" spans="1:9" ht="15.75">
      <c r="A25" s="33"/>
      <c r="B25" s="3"/>
      <c r="C25" s="3"/>
      <c r="D25" s="3"/>
      <c r="E25" s="23" t="s">
        <v>45</v>
      </c>
      <c r="F25" s="10" t="s">
        <v>90</v>
      </c>
      <c r="G25" s="10">
        <v>20</v>
      </c>
      <c r="H25" s="10">
        <v>3</v>
      </c>
      <c r="I25" s="10">
        <f>IF(H25="","-",ROUNDUP(IFERROR(VLOOKUP(H25,Парапетры!$G$4:$P$77,$C$4,FALSE),0)*$C$18,0))</f>
        <v>68</v>
      </c>
    </row>
    <row r="26" spans="1:9" ht="15.75">
      <c r="A26" s="34"/>
      <c r="B26" s="5"/>
      <c r="C26" s="5"/>
      <c r="D26" s="5"/>
      <c r="E26" s="23" t="s">
        <v>12</v>
      </c>
      <c r="F26" s="10" t="s">
        <v>90</v>
      </c>
      <c r="G26" s="10">
        <v>20</v>
      </c>
      <c r="H26" s="10" t="s">
        <v>222</v>
      </c>
      <c r="I26" s="10">
        <f>IF(H26="","-",ROUNDUP(IFERROR(VLOOKUP(H26,Парапетры!$G$4:$P$77,$C$4,FALSE),0)*$C$18,0))</f>
        <v>15</v>
      </c>
    </row>
    <row r="27" spans="1:9" ht="15.75">
      <c r="A27" s="34"/>
      <c r="B27" s="5"/>
      <c r="C27" s="5"/>
      <c r="D27" s="5"/>
      <c r="E27" s="23" t="s">
        <v>70</v>
      </c>
      <c r="F27" s="10" t="s">
        <v>90</v>
      </c>
      <c r="G27" s="10">
        <v>20</v>
      </c>
      <c r="H27" s="10"/>
      <c r="I27" s="10" t="str">
        <f>IF(H27="","-",ROUNDUP(IFERROR(VLOOKUP(H27,Парапетры!$G$4:$P$77,$C$4,FALSE),0)*$C$18,0))</f>
        <v>-</v>
      </c>
    </row>
    <row r="28" spans="1:9" ht="15.75">
      <c r="A28" s="33"/>
      <c r="B28" s="3"/>
      <c r="C28" s="3"/>
      <c r="D28" s="3"/>
      <c r="E28" s="23" t="s">
        <v>56</v>
      </c>
      <c r="F28" s="10" t="s">
        <v>91</v>
      </c>
      <c r="G28" s="10">
        <v>12</v>
      </c>
      <c r="H28" s="10">
        <v>10</v>
      </c>
      <c r="I28" s="10">
        <f>IF(H28="","-",ROUNDUP(IFERROR(VLOOKUP(H28,Парапетры!$G$4:$P$77,$C$4,FALSE),0)*$C$18,0))</f>
        <v>34</v>
      </c>
    </row>
    <row r="29" spans="1:9" ht="15.75">
      <c r="A29" s="34"/>
      <c r="B29" s="5"/>
      <c r="C29" s="5"/>
      <c r="D29" s="5"/>
      <c r="E29" s="23" t="s">
        <v>64</v>
      </c>
      <c r="F29" s="10" t="s">
        <v>91</v>
      </c>
      <c r="G29" s="10">
        <v>12</v>
      </c>
      <c r="H29" s="10" t="s">
        <v>165</v>
      </c>
      <c r="I29" s="10">
        <f>IF(H29="","-",ROUNDUP(IFERROR(VLOOKUP(H29,Парапетры!$G$4:$P$77,$C$4,FALSE),0)*$C$18,0))</f>
        <v>4</v>
      </c>
    </row>
    <row r="30" spans="1:9" ht="15.75">
      <c r="A30" s="34"/>
      <c r="B30" s="5"/>
      <c r="C30" s="5"/>
      <c r="D30" s="5"/>
      <c r="E30" s="23" t="s">
        <v>58</v>
      </c>
      <c r="F30" s="10" t="s">
        <v>91</v>
      </c>
      <c r="G30" s="10">
        <v>12</v>
      </c>
      <c r="H30" s="10" t="s">
        <v>221</v>
      </c>
      <c r="I30" s="10">
        <f>IF(H30="","-",ROUNDUP(IFERROR(VLOOKUP(H30,Парапетры!$G$4:$P$77,$C$4,FALSE),0)*$C$18,0))</f>
        <v>21</v>
      </c>
    </row>
    <row r="31" spans="1:9" ht="15.75">
      <c r="A31" s="33"/>
      <c r="B31" s="3"/>
      <c r="C31" s="3"/>
      <c r="D31" s="3"/>
      <c r="E31" s="23" t="s">
        <v>30</v>
      </c>
      <c r="F31" s="10" t="s">
        <v>91</v>
      </c>
      <c r="G31" s="10">
        <v>12</v>
      </c>
      <c r="H31" s="10">
        <v>5</v>
      </c>
      <c r="I31" s="10">
        <f>IF(H31="","-",ROUNDUP(IFERROR(VLOOKUP(H31,Парапетры!$G$4:$P$77,$C$4,FALSE),0)*$C$18,0))</f>
        <v>56</v>
      </c>
    </row>
    <row r="32" spans="1:9" ht="15.75">
      <c r="A32" s="34"/>
      <c r="B32" s="5"/>
      <c r="C32" s="5"/>
      <c r="D32" s="5"/>
      <c r="E32" s="23" t="s">
        <v>69</v>
      </c>
      <c r="F32" s="10" t="s">
        <v>92</v>
      </c>
      <c r="G32" s="10">
        <v>6</v>
      </c>
      <c r="H32" s="10" t="s">
        <v>165</v>
      </c>
      <c r="I32" s="10">
        <f>IF(H32="","-",ROUNDUP(IFERROR(VLOOKUP(H32,Парапетры!$G$4:$P$77,$C$4,FALSE),0)*$C$18,0))</f>
        <v>4</v>
      </c>
    </row>
    <row r="33" spans="1:9" ht="15.75">
      <c r="A33" s="34"/>
      <c r="B33" s="5"/>
      <c r="C33" s="5"/>
      <c r="D33" s="5"/>
      <c r="E33" s="23" t="s">
        <v>68</v>
      </c>
      <c r="F33" s="10" t="s">
        <v>92</v>
      </c>
      <c r="G33" s="10">
        <v>6</v>
      </c>
      <c r="H33" s="10"/>
      <c r="I33" s="10" t="str">
        <f>IF(H33="","-",ROUNDUP(IFERROR(VLOOKUP(H33,Парапетры!$G$4:$P$77,$C$4,FALSE),0)*$C$18,0))</f>
        <v>-</v>
      </c>
    </row>
    <row r="34" spans="1:9" ht="15.75">
      <c r="A34" s="33"/>
      <c r="B34" s="3"/>
      <c r="C34" s="3"/>
      <c r="D34" s="3"/>
      <c r="E34" s="23" t="s">
        <v>51</v>
      </c>
      <c r="F34" s="10" t="s">
        <v>92</v>
      </c>
      <c r="G34" s="10">
        <v>6</v>
      </c>
      <c r="H34" s="10">
        <v>7</v>
      </c>
      <c r="I34" s="10">
        <f>IF(H34="","-",ROUNDUP(IFERROR(VLOOKUP(H34,Парапетры!$G$4:$P$77,$C$4,FALSE),0)*$C$18,0))</f>
        <v>45</v>
      </c>
    </row>
    <row r="35" spans="1:9" ht="15.75">
      <c r="A35" s="34"/>
      <c r="B35" s="5"/>
      <c r="C35" s="5"/>
      <c r="D35" s="5"/>
      <c r="E35" s="23" t="s">
        <v>38</v>
      </c>
      <c r="F35" s="10"/>
      <c r="G35" s="10" t="s">
        <v>2</v>
      </c>
      <c r="H35" s="10">
        <v>12</v>
      </c>
      <c r="I35" s="10">
        <f>IF(H35="","-",ROUNDUP(IFERROR(VLOOKUP(H35,Парапетры!$G$4:$P$77,$C$4,FALSE),0)*$C$18,0))</f>
        <v>26</v>
      </c>
    </row>
    <row r="36" spans="1:9" ht="15.75">
      <c r="A36" s="33"/>
      <c r="B36" s="3"/>
      <c r="C36" s="3"/>
      <c r="D36" s="3"/>
      <c r="E36" s="23" t="s">
        <v>14</v>
      </c>
      <c r="F36" s="10"/>
      <c r="G36" s="10" t="s">
        <v>2</v>
      </c>
      <c r="H36" s="10">
        <v>6</v>
      </c>
      <c r="I36" s="10">
        <f>IF(H36="","-",ROUNDUP(IFERROR(VLOOKUP(H36,Парапетры!$G$4:$P$77,$C$4,FALSE),0)*$C$18,0))</f>
        <v>50</v>
      </c>
    </row>
    <row r="37" spans="1:9" ht="15.75">
      <c r="E37" s="23" t="s">
        <v>223</v>
      </c>
      <c r="F37" s="10"/>
      <c r="G37" s="10" t="s">
        <v>2</v>
      </c>
      <c r="H37" s="10">
        <v>8</v>
      </c>
      <c r="I37" s="10">
        <f>IF(H37="","-",ROUNDUP(IFERROR(VLOOKUP(H37,Парапетры!$G$4:$P$77,$C$4,FALSE),0)*$C$18,0))</f>
        <v>41</v>
      </c>
    </row>
  </sheetData>
  <mergeCells count="9">
    <mergeCell ref="A16:A17"/>
    <mergeCell ref="B16:B17"/>
    <mergeCell ref="C16:C17"/>
    <mergeCell ref="A1:D1"/>
    <mergeCell ref="E1:I1"/>
    <mergeCell ref="A2:B2"/>
    <mergeCell ref="F2:G2"/>
    <mergeCell ref="H2:I2"/>
    <mergeCell ref="A3:C3"/>
  </mergeCells>
  <phoneticPr fontId="5" type="noConversion"/>
  <dataValidations count="1">
    <dataValidation type="list" allowBlank="1" showInputMessage="1" showErrorMessage="1" sqref="B7:B12 C2">
      <formula1>ДАнет</formula1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I40"/>
  <sheetViews>
    <sheetView topLeftCell="C1" workbookViewId="0">
      <selection activeCell="H17" sqref="H17"/>
    </sheetView>
  </sheetViews>
  <sheetFormatPr defaultRowHeight="12.75"/>
  <cols>
    <col min="1" max="1" width="42.140625" style="32" customWidth="1"/>
    <col min="3" max="3" width="9.85546875" customWidth="1"/>
    <col min="4" max="4" width="14.5703125" customWidth="1"/>
    <col min="5" max="5" width="41.42578125" customWidth="1"/>
    <col min="6" max="7" width="9.7109375" style="14" customWidth="1"/>
    <col min="8" max="8" width="9.7109375" style="58" customWidth="1"/>
    <col min="9" max="9" width="9.7109375" style="14" customWidth="1"/>
  </cols>
  <sheetData>
    <row r="1" spans="1:9" ht="18.75">
      <c r="A1" s="98" t="s">
        <v>231</v>
      </c>
      <c r="B1" s="98"/>
      <c r="C1" s="98"/>
      <c r="D1" s="98"/>
      <c r="E1" s="95" t="s">
        <v>118</v>
      </c>
      <c r="F1" s="95"/>
      <c r="G1" s="95"/>
      <c r="H1" s="95"/>
      <c r="I1" s="95"/>
    </row>
    <row r="2" spans="1:9" ht="19.5">
      <c r="A2" s="96" t="s">
        <v>119</v>
      </c>
      <c r="B2" s="96"/>
      <c r="C2" s="31" t="s">
        <v>120</v>
      </c>
      <c r="D2" s="30">
        <f>IF(C2="Да",5,3)</f>
        <v>5</v>
      </c>
      <c r="E2" s="27"/>
      <c r="F2" s="105" t="s">
        <v>173</v>
      </c>
      <c r="G2" s="105"/>
      <c r="H2" s="105" t="s">
        <v>232</v>
      </c>
      <c r="I2" s="105"/>
    </row>
    <row r="3" spans="1:9" ht="18.75">
      <c r="A3" s="97" t="s">
        <v>122</v>
      </c>
      <c r="B3" s="97"/>
      <c r="C3" s="97"/>
      <c r="E3" s="27"/>
      <c r="F3" s="50" t="s">
        <v>0</v>
      </c>
      <c r="G3" s="50" t="s">
        <v>1</v>
      </c>
      <c r="H3" s="52" t="s">
        <v>0</v>
      </c>
      <c r="I3" s="10" t="s">
        <v>1</v>
      </c>
    </row>
    <row r="4" spans="1:9" ht="15.75">
      <c r="A4" s="37" t="s">
        <v>126</v>
      </c>
      <c r="B4" s="38">
        <v>30</v>
      </c>
      <c r="C4" s="67">
        <f>IF(B4&gt;29,2,IF(B4&gt;23,3,IF(B4&gt;19,4,IF(B4&gt;14,5,IF(B4&gt;12,6,IF(B4&gt;10,7,IF(B4&gt;8,8,IF(B4&gt;6,9,10))))))))</f>
        <v>2</v>
      </c>
      <c r="D4" s="3"/>
      <c r="E4" s="23" t="s">
        <v>14</v>
      </c>
      <c r="F4" s="10">
        <v>1</v>
      </c>
      <c r="G4" s="10">
        <f>IF(F4="","-",ROUNDUP(IFERROR(VLOOKUP(F4,Парапетры!$G$4:$P$77,$C$4,FALSE),0)*$C$18,0))</f>
        <v>110</v>
      </c>
      <c r="H4" s="52" t="s">
        <v>242</v>
      </c>
      <c r="I4" s="10">
        <f>IF(H4="","-",ROUNDUP(IFERROR(VLOOKUP(H4,Парапетры!$G$4:$P$77,$C$4,FALSE),0)*$C$18,0))</f>
        <v>19</v>
      </c>
    </row>
    <row r="5" spans="1:9" ht="15.75">
      <c r="D5" s="5"/>
      <c r="E5" s="23" t="s">
        <v>34</v>
      </c>
      <c r="F5" s="10">
        <v>2</v>
      </c>
      <c r="G5" s="10">
        <f>IF(F5="","-",ROUNDUP(IFERROR(VLOOKUP(F5,Парапетры!$G$4:$P$77,$C$4,FALSE),0)*$C$18,0))</f>
        <v>101</v>
      </c>
      <c r="H5" s="83">
        <v>5</v>
      </c>
      <c r="I5" s="10">
        <f>IF(H5="","-",ROUNDUP(IFERROR(VLOOKUP(H5,Парапетры!$G$4:$P$77,$C$4,FALSE),0)*$C$18,0))</f>
        <v>81</v>
      </c>
    </row>
    <row r="6" spans="1:9" ht="15.75">
      <c r="A6" s="78" t="s">
        <v>123</v>
      </c>
      <c r="B6" s="79" t="s">
        <v>124</v>
      </c>
      <c r="C6" s="79" t="s">
        <v>125</v>
      </c>
      <c r="D6" s="5"/>
      <c r="E6" s="23" t="s">
        <v>65</v>
      </c>
      <c r="F6" s="10">
        <v>3</v>
      </c>
      <c r="G6" s="10">
        <f>IF(F6="","-",ROUNDUP(IFERROR(VLOOKUP(F6,Парапетры!$G$4:$P$77,$C$4,FALSE),0)*$C$18,0))</f>
        <v>94</v>
      </c>
      <c r="H6" s="52" t="s">
        <v>243</v>
      </c>
      <c r="I6" s="10">
        <f>IF(H6="","-",ROUNDUP(IFERROR(VLOOKUP(H6,Парапетры!$G$4:$P$77,$C$4,FALSE),0)*$C$18,0))</f>
        <v>10</v>
      </c>
    </row>
    <row r="7" spans="1:9" ht="15.75">
      <c r="A7" s="39" t="s">
        <v>101</v>
      </c>
      <c r="B7" s="44" t="s">
        <v>120</v>
      </c>
      <c r="C7" s="48">
        <f>IF(B7="Да",Парапетры!C2,0)</f>
        <v>0.1</v>
      </c>
      <c r="D7" s="3"/>
      <c r="E7" s="23" t="s">
        <v>46</v>
      </c>
      <c r="F7" s="10">
        <v>4</v>
      </c>
      <c r="G7" s="10">
        <f>IF(F7="","-",ROUNDUP(IFERROR(VLOOKUP(F7,Парапетры!$G$4:$P$77,$C$4,FALSE),0)*$C$18,0))</f>
        <v>87</v>
      </c>
      <c r="H7" s="52" t="s">
        <v>240</v>
      </c>
      <c r="I7" s="10">
        <f>IF(H7="","-",ROUNDUP(IFERROR(VLOOKUP(H7,Парапетры!$G$4:$P$77,$C$4,FALSE),0)*$C$18,0))</f>
        <v>44</v>
      </c>
    </row>
    <row r="8" spans="1:9" ht="15.75">
      <c r="A8" s="40" t="s">
        <v>103</v>
      </c>
      <c r="B8" s="45" t="s">
        <v>121</v>
      </c>
      <c r="C8" s="49">
        <f>IF(B8="Да",Парапетры!C3,0)</f>
        <v>0</v>
      </c>
      <c r="D8" s="5"/>
      <c r="E8" s="23" t="s">
        <v>69</v>
      </c>
      <c r="F8" s="10">
        <v>5</v>
      </c>
      <c r="G8" s="10">
        <f>IF(F8="","-",ROUNDUP(IFERROR(VLOOKUP(F8,Парапетры!$G$4:$P$77,$C$4,FALSE),0)*$C$18,0))</f>
        <v>81</v>
      </c>
      <c r="H8" s="52" t="s">
        <v>240</v>
      </c>
      <c r="I8" s="10">
        <f>IF(H8="","-",ROUNDUP(IFERROR(VLOOKUP(H8,Парапетры!$G$4:$P$77,$C$4,FALSE),0)*$C$18,0))</f>
        <v>44</v>
      </c>
    </row>
    <row r="9" spans="1:9" ht="15.75">
      <c r="A9" s="40" t="s">
        <v>104</v>
      </c>
      <c r="B9" s="45" t="s">
        <v>121</v>
      </c>
      <c r="C9" s="49">
        <f>IF(B9="Да",Парапетры!C4,0)</f>
        <v>0</v>
      </c>
      <c r="D9" s="5"/>
      <c r="E9" s="23" t="s">
        <v>7</v>
      </c>
      <c r="F9" s="10">
        <v>6</v>
      </c>
      <c r="G9" s="10">
        <f>IF(F9="","-",ROUNDUP(IFERROR(VLOOKUP(F9,Парапетры!$G$4:$P$77,$C$4,FALSE),0)*$C$18,0))</f>
        <v>76</v>
      </c>
      <c r="H9" s="52" t="s">
        <v>242</v>
      </c>
      <c r="I9" s="10">
        <f>IF(H9="","-",ROUNDUP(IFERROR(VLOOKUP(H9,Парапетры!$G$4:$P$77,$C$4,FALSE),0)*$C$18,0))</f>
        <v>19</v>
      </c>
    </row>
    <row r="10" spans="1:9" ht="15.75">
      <c r="A10" s="40" t="s">
        <v>105</v>
      </c>
      <c r="B10" s="45" t="s">
        <v>121</v>
      </c>
      <c r="C10" s="49">
        <f>IF(B10="Да",Парапетры!C5,0)</f>
        <v>0</v>
      </c>
      <c r="D10" s="3"/>
      <c r="E10" s="23" t="s">
        <v>64</v>
      </c>
      <c r="F10" s="10">
        <v>7</v>
      </c>
      <c r="G10" s="10">
        <f>IF(F10="","-",ROUNDUP(IFERROR(VLOOKUP(F10,Парапетры!$G$4:$P$77,$C$4,FALSE),0)*$C$18,0))</f>
        <v>70</v>
      </c>
      <c r="H10" s="52" t="s">
        <v>241</v>
      </c>
      <c r="I10" s="10">
        <f>IF(H10="","-",ROUNDUP(IFERROR(VLOOKUP(H10,Парапетры!$G$4:$P$77,$C$4,FALSE),0)*$C$18,0))</f>
        <v>28</v>
      </c>
    </row>
    <row r="11" spans="1:9" ht="15.75">
      <c r="A11" s="40" t="s">
        <v>106</v>
      </c>
      <c r="B11" s="45" t="s">
        <v>120</v>
      </c>
      <c r="C11" s="49">
        <f>IF(B11="Да",Парапетры!C6,0)</f>
        <v>0.02</v>
      </c>
      <c r="D11" s="5"/>
      <c r="E11" s="23" t="s">
        <v>45</v>
      </c>
      <c r="F11" s="10">
        <v>8</v>
      </c>
      <c r="G11" s="10">
        <f>IF(F11="","-",ROUNDUP(IFERROR(VLOOKUP(F11,Парапетры!$G$4:$P$77,$C$4,FALSE),0)*$C$18,0))</f>
        <v>65</v>
      </c>
      <c r="H11" s="52" t="s">
        <v>240</v>
      </c>
      <c r="I11" s="10">
        <f>IF(H11="","-",ROUNDUP(IFERROR(VLOOKUP(H11,Парапетры!$G$4:$P$77,$C$4,FALSE),0)*$C$18,0))</f>
        <v>44</v>
      </c>
    </row>
    <row r="12" spans="1:9" ht="18.75">
      <c r="A12" s="40" t="s">
        <v>157</v>
      </c>
      <c r="B12" s="45" t="s">
        <v>120</v>
      </c>
      <c r="C12" s="49">
        <f>IF(B12="Да",Парапетры!C7,0)</f>
        <v>0.02</v>
      </c>
      <c r="D12" s="5"/>
      <c r="E12" s="23" t="s">
        <v>50</v>
      </c>
      <c r="F12" s="10">
        <v>9</v>
      </c>
      <c r="G12" s="10">
        <f>IF(F12="","-",ROUNDUP(IFERROR(VLOOKUP(F12,Парапетры!$G$4:$P$77,$C$4,FALSE),0)*$C$18,0))</f>
        <v>59</v>
      </c>
      <c r="H12" s="52" t="s">
        <v>240</v>
      </c>
      <c r="I12" s="10">
        <f>IF(H12="","-",ROUNDUP(IFERROR(VLOOKUP(H12,Парапетры!$G$4:$P$77,$C$4,FALSE),0)*$C$18,0))</f>
        <v>44</v>
      </c>
    </row>
    <row r="13" spans="1:9" ht="15.75">
      <c r="A13" s="41" t="s">
        <v>127</v>
      </c>
      <c r="B13" s="46">
        <v>5</v>
      </c>
      <c r="C13" s="42">
        <f>B13*Парапетры!C8</f>
        <v>0.15</v>
      </c>
      <c r="D13" s="3"/>
      <c r="E13" s="23" t="s">
        <v>71</v>
      </c>
      <c r="F13" s="10">
        <v>10</v>
      </c>
      <c r="G13" s="10">
        <f>IF(F13="","-",ROUNDUP(IFERROR(VLOOKUP(F13,Парапетры!$G$4:$P$77,$C$4,FALSE),0)*$C$18,0))</f>
        <v>55</v>
      </c>
      <c r="H13" s="52"/>
      <c r="I13" s="10" t="str">
        <f>IF(H13="","-",ROUNDUP(IFERROR(VLOOKUP(H13,Парапетры!$G$4:$P$77,$C$4,FALSE),0)*$C$18,0))</f>
        <v>-</v>
      </c>
    </row>
    <row r="14" spans="1:9" ht="15.75">
      <c r="A14" s="43" t="s">
        <v>190</v>
      </c>
      <c r="B14" s="47">
        <v>3</v>
      </c>
      <c r="C14" s="42">
        <f>B14*Парапетры!C9</f>
        <v>4.4999999999999998E-2</v>
      </c>
      <c r="D14" s="5"/>
      <c r="E14" s="23" t="s">
        <v>67</v>
      </c>
      <c r="F14" s="10">
        <v>11</v>
      </c>
      <c r="G14" s="10">
        <f>IF(F14="","-",ROUNDUP(IFERROR(VLOOKUP(F14,Парапетры!$G$4:$P$77,$C$4,FALSE),0)*$C$18,0))</f>
        <v>52</v>
      </c>
      <c r="H14" s="52" t="s">
        <v>240</v>
      </c>
      <c r="I14" s="10">
        <f>IF(H14="","-",ROUNDUP(IFERROR(VLOOKUP(H14,Парапетры!$G$4:$P$77,$C$4,FALSE),0)*$C$18,0))</f>
        <v>44</v>
      </c>
    </row>
    <row r="15" spans="1:9" ht="15.75">
      <c r="A15" s="41" t="s">
        <v>128</v>
      </c>
      <c r="B15" s="46">
        <v>3</v>
      </c>
      <c r="C15" s="42">
        <f>B15*Парапетры!C10</f>
        <v>4.4999999999999998E-2</v>
      </c>
      <c r="D15" s="5"/>
      <c r="E15" s="23" t="s">
        <v>38</v>
      </c>
      <c r="F15" s="10">
        <v>12</v>
      </c>
      <c r="G15" s="10">
        <f>IF(F15="","-",ROUNDUP(IFERROR(VLOOKUP(F15,Парапетры!$G$4:$P$77,$C$4,FALSE),0)*$C$18,0))</f>
        <v>48</v>
      </c>
      <c r="H15" s="52" t="s">
        <v>242</v>
      </c>
      <c r="I15" s="10">
        <f>IF(H15="","-",ROUNDUP(IFERROR(VLOOKUP(H15,Парапетры!$G$4:$P$77,$C$4,FALSE),0)*$C$18,0))</f>
        <v>19</v>
      </c>
    </row>
    <row r="16" spans="1:9" ht="22.5" customHeight="1">
      <c r="A16" s="99" t="s">
        <v>129</v>
      </c>
      <c r="B16" s="101">
        <v>9</v>
      </c>
      <c r="C16" s="103">
        <f>B16*Парапетры!C11</f>
        <v>0.45</v>
      </c>
      <c r="D16" s="3"/>
      <c r="E16" s="23" t="s">
        <v>9</v>
      </c>
      <c r="F16" s="10" t="s">
        <v>162</v>
      </c>
      <c r="G16" s="10">
        <f>IF(F16="","-",ROUNDUP(IFERROR(VLOOKUP(F16,Парапетры!$G$4:$P$77,$C$4,FALSE),0)*$C$18,0))</f>
        <v>39</v>
      </c>
      <c r="H16" s="83">
        <v>9</v>
      </c>
      <c r="I16" s="10">
        <f>IF(H16="","-",ROUNDUP(IFERROR(VLOOKUP(H16,Парапетры!$G$4:$P$77,$C$4,FALSE),0)*$C$18,0))</f>
        <v>59</v>
      </c>
    </row>
    <row r="17" spans="1:9" ht="15.75">
      <c r="A17" s="100"/>
      <c r="B17" s="102"/>
      <c r="C17" s="104"/>
      <c r="D17" s="5"/>
      <c r="E17" s="23" t="s">
        <v>58</v>
      </c>
      <c r="F17" s="10" t="s">
        <v>89</v>
      </c>
      <c r="G17" s="10">
        <f>IF(F17="","-",ROUNDUP(IFERROR(VLOOKUP(F17,Парапетры!$G$4:$P$77,$C$4,FALSE),0)*$C$18,0))</f>
        <v>27</v>
      </c>
      <c r="H17" s="83">
        <v>1</v>
      </c>
      <c r="I17" s="10">
        <f>IF(H17="","-",ROUNDUP(IFERROR(VLOOKUP(H17,Парапетры!$G$4:$P$77,$C$4,FALSE),0)*$C$18,0))</f>
        <v>110</v>
      </c>
    </row>
    <row r="18" spans="1:9" ht="15.75">
      <c r="A18" s="35" t="s">
        <v>130</v>
      </c>
      <c r="B18" s="36"/>
      <c r="C18" s="28">
        <f>SUM(C7:C17)+1</f>
        <v>1.83</v>
      </c>
      <c r="D18" s="5"/>
      <c r="E18" s="23" t="s">
        <v>44</v>
      </c>
      <c r="F18" s="10" t="s">
        <v>90</v>
      </c>
      <c r="G18" s="10">
        <f>IF(F18="","-",ROUNDUP(IFERROR(VLOOKUP(F18,Парапетры!$G$4:$P$77,$C$4,FALSE),0)*$C$18,0))</f>
        <v>20</v>
      </c>
      <c r="H18" s="52"/>
      <c r="I18" s="10" t="str">
        <f>IF(H18="","-",ROUNDUP(IFERROR(VLOOKUP(H18,Парапетры!$G$4:$P$77,$C$4,FALSE),0)*$C$18,0))</f>
        <v>-</v>
      </c>
    </row>
    <row r="19" spans="1:9" ht="15.75">
      <c r="D19" s="3"/>
      <c r="E19" s="23" t="s">
        <v>4</v>
      </c>
      <c r="F19" s="10" t="s">
        <v>91</v>
      </c>
      <c r="G19" s="10">
        <f>IF(F19="","-",ROUNDUP(IFERROR(VLOOKUP(F19,Парапетры!$G$4:$P$77,$C$4,FALSE),0)*$C$18,0))</f>
        <v>12</v>
      </c>
      <c r="H19" s="52" t="s">
        <v>243</v>
      </c>
      <c r="I19" s="10">
        <f>IF(H19="","-",ROUNDUP(IFERROR(VLOOKUP(H19,Парапетры!$G$4:$P$77,$C$4,FALSE),0)*$C$18,0))</f>
        <v>10</v>
      </c>
    </row>
    <row r="20" spans="1:9" ht="15.75">
      <c r="A20" s="34" t="s">
        <v>188</v>
      </c>
      <c r="B20" s="5"/>
      <c r="C20" s="5">
        <f>MAX(I4:I40)</f>
        <v>110</v>
      </c>
      <c r="D20" s="5"/>
      <c r="E20" s="23" t="s">
        <v>30</v>
      </c>
      <c r="F20" s="10" t="s">
        <v>163</v>
      </c>
      <c r="G20" s="10">
        <f>IF(F20="","-",ROUNDUP(IFERROR(VLOOKUP(F20,Парапетры!$G$4:$P$77,$C$4,FALSE),0)*$C$18,0))</f>
        <v>5</v>
      </c>
      <c r="H20" s="83">
        <v>3</v>
      </c>
      <c r="I20" s="10">
        <f>IF(H20="","-",ROUNDUP(IFERROR(VLOOKUP(H20,Парапетры!$G$4:$P$77,$C$4,FALSE),0)*$C$18,0))</f>
        <v>94</v>
      </c>
    </row>
    <row r="21" spans="1:9" ht="15.75">
      <c r="A21" s="34" t="s">
        <v>189</v>
      </c>
      <c r="B21" s="5"/>
      <c r="C21" s="5" t="str">
        <f>IF(C20&gt;=Парапетры!C16,"Премьер",IF(C20&gt;=Парапетры!C17,"A",IF(C20&gt;=Парапетры!C18,"B",IF(C20&gt;=Парапетры!C19,"C","D"))))</f>
        <v>Премьер</v>
      </c>
      <c r="D21" s="5"/>
      <c r="E21" s="23" t="s">
        <v>40</v>
      </c>
      <c r="F21" s="10" t="s">
        <v>162</v>
      </c>
      <c r="G21" s="10">
        <f>IF(F21="","-",ROUNDUP(IFERROR(VLOOKUP(F21,Парапетры!$G$4:$P$77,$C$4,FALSE),0)*$C$18,0))</f>
        <v>39</v>
      </c>
      <c r="H21" s="52" t="s">
        <v>241</v>
      </c>
      <c r="I21" s="10">
        <f>IF(H21="","-",ROUNDUP(IFERROR(VLOOKUP(H21,Парапетры!$G$4:$P$77,$C$4,FALSE),0)*$C$18,0))</f>
        <v>28</v>
      </c>
    </row>
    <row r="22" spans="1:9" ht="15.75">
      <c r="A22" s="34" t="s">
        <v>216</v>
      </c>
      <c r="B22" s="3"/>
      <c r="C22" s="3" t="s">
        <v>198</v>
      </c>
      <c r="D22" s="3"/>
      <c r="E22" s="23" t="s">
        <v>47</v>
      </c>
      <c r="F22" s="10" t="s">
        <v>89</v>
      </c>
      <c r="G22" s="10">
        <f>IF(F22="","-",ROUNDUP(IFERROR(VLOOKUP(F22,Парапетры!$G$4:$P$77,$C$4,FALSE),0)*$C$18,0))</f>
        <v>27</v>
      </c>
      <c r="H22" s="52"/>
      <c r="I22" s="10" t="str">
        <f>IF(H22="","-",ROUNDUP(IFERROR(VLOOKUP(H22,Парапетры!$G$4:$P$77,$C$4,FALSE),0)*$C$18,0))</f>
        <v>-</v>
      </c>
    </row>
    <row r="23" spans="1:9" ht="15.75">
      <c r="A23" s="34"/>
      <c r="B23" s="5"/>
      <c r="C23" s="5"/>
      <c r="D23" s="5"/>
      <c r="E23" s="23" t="s">
        <v>93</v>
      </c>
      <c r="F23" s="10" t="s">
        <v>90</v>
      </c>
      <c r="G23" s="10">
        <f>IF(F23="","-",ROUNDUP(IFERROR(VLOOKUP(F23,Парапетры!$G$4:$P$77,$C$4,FALSE),0)*$C$18,0))</f>
        <v>20</v>
      </c>
      <c r="H23" s="52"/>
      <c r="I23" s="10" t="str">
        <f>IF(H23="","-",ROUNDUP(IFERROR(VLOOKUP(H23,Парапетры!$G$4:$P$77,$C$4,FALSE),0)*$C$18,0))</f>
        <v>-</v>
      </c>
    </row>
    <row r="24" spans="1:9" ht="15.75">
      <c r="A24" s="34" t="s">
        <v>172</v>
      </c>
      <c r="B24" s="5"/>
      <c r="C24" s="5"/>
      <c r="D24" s="5"/>
      <c r="E24" s="23" t="s">
        <v>6</v>
      </c>
      <c r="F24" s="10" t="s">
        <v>91</v>
      </c>
      <c r="G24" s="10">
        <f>IF(F24="","-",ROUNDUP(IFERROR(VLOOKUP(F24,Парапетры!$G$4:$P$77,$C$4,FALSE),0)*$C$18,0))</f>
        <v>12</v>
      </c>
      <c r="H24" s="83">
        <v>6</v>
      </c>
      <c r="I24" s="10">
        <f>IF(H24="","-",ROUNDUP(IFERROR(VLOOKUP(H24,Парапетры!$G$4:$P$77,$C$4,FALSE),0)*$C$18,0))</f>
        <v>76</v>
      </c>
    </row>
    <row r="25" spans="1:9" ht="15.75">
      <c r="A25" s="33"/>
      <c r="B25" s="3"/>
      <c r="C25" s="3"/>
      <c r="D25" s="3"/>
      <c r="E25" s="23" t="s">
        <v>51</v>
      </c>
      <c r="F25" s="10" t="s">
        <v>163</v>
      </c>
      <c r="G25" s="10">
        <f>IF(F25="","-",ROUNDUP(IFERROR(VLOOKUP(F25,Парапетры!$G$4:$P$77,$C$4,FALSE),0)*$C$18,0))</f>
        <v>5</v>
      </c>
      <c r="H25" s="52" t="s">
        <v>241</v>
      </c>
      <c r="I25" s="10">
        <f>IF(H25="","-",ROUNDUP(IFERROR(VLOOKUP(H25,Парапетры!$G$4:$P$77,$C$4,FALSE),0)*$C$18,0))</f>
        <v>28</v>
      </c>
    </row>
    <row r="26" spans="1:9" ht="15.75">
      <c r="A26" s="34"/>
      <c r="B26" s="5"/>
      <c r="C26" s="5"/>
      <c r="D26" s="5"/>
      <c r="E26" s="23" t="s">
        <v>56</v>
      </c>
      <c r="F26" s="10" t="s">
        <v>162</v>
      </c>
      <c r="G26" s="10">
        <f>IF(F26="","-",ROUNDUP(IFERROR(VLOOKUP(F26,Парапетры!$G$4:$P$77,$C$4,FALSE),0)*$C$18,0))</f>
        <v>39</v>
      </c>
      <c r="H26" s="52" t="s">
        <v>242</v>
      </c>
      <c r="I26" s="10">
        <f>IF(H26="","-",ROUNDUP(IFERROR(VLOOKUP(H26,Парапетры!$G$4:$P$77,$C$4,FALSE),0)*$C$18,0))</f>
        <v>19</v>
      </c>
    </row>
    <row r="27" spans="1:9" ht="15.75">
      <c r="A27" s="34"/>
      <c r="B27" s="5"/>
      <c r="C27" s="5"/>
      <c r="D27" s="5"/>
      <c r="E27" s="23" t="s">
        <v>11</v>
      </c>
      <c r="F27" s="10" t="s">
        <v>89</v>
      </c>
      <c r="G27" s="10">
        <f>IF(F27="","-",ROUNDUP(IFERROR(VLOOKUP(F27,Парапетры!$G$4:$P$77,$C$4,FALSE),0)*$C$18,0))</f>
        <v>27</v>
      </c>
      <c r="H27" s="52"/>
      <c r="I27" s="10" t="str">
        <f>IF(H27="","-",ROUNDUP(IFERROR(VLOOKUP(H27,Парапетры!$G$4:$P$77,$C$4,FALSE),0)*$C$18,0))</f>
        <v>-</v>
      </c>
    </row>
    <row r="28" spans="1:9" ht="15.75">
      <c r="A28" s="33"/>
      <c r="B28" s="3"/>
      <c r="C28" s="3"/>
      <c r="D28" s="3"/>
      <c r="E28" s="23" t="s">
        <v>3</v>
      </c>
      <c r="F28" s="10" t="s">
        <v>90</v>
      </c>
      <c r="G28" s="10">
        <f>IF(F28="","-",ROUNDUP(IFERROR(VLOOKUP(F28,Парапетры!$G$4:$P$77,$C$4,FALSE),0)*$C$18,0))</f>
        <v>20</v>
      </c>
      <c r="H28" s="52" t="s">
        <v>241</v>
      </c>
      <c r="I28" s="10">
        <f>IF(H28="","-",ROUNDUP(IFERROR(VLOOKUP(H28,Парапетры!$G$4:$P$77,$C$4,FALSE),0)*$C$18,0))</f>
        <v>28</v>
      </c>
    </row>
    <row r="29" spans="1:9" ht="15.75">
      <c r="A29" s="34"/>
      <c r="B29" s="5"/>
      <c r="C29" s="5"/>
      <c r="D29" s="5"/>
      <c r="E29" s="23" t="s">
        <v>53</v>
      </c>
      <c r="F29" s="10" t="s">
        <v>91</v>
      </c>
      <c r="G29" s="10">
        <f>IF(F29="","-",ROUNDUP(IFERROR(VLOOKUP(F29,Парапетры!$G$4:$P$77,$C$4,FALSE),0)*$C$18,0))</f>
        <v>12</v>
      </c>
      <c r="H29" s="83">
        <v>8</v>
      </c>
      <c r="I29" s="10">
        <f>IF(H29="","-",ROUNDUP(IFERROR(VLOOKUP(H29,Парапетры!$G$4:$P$77,$C$4,FALSE),0)*$C$18,0))</f>
        <v>65</v>
      </c>
    </row>
    <row r="30" spans="1:9" ht="15.75">
      <c r="A30" s="34"/>
      <c r="B30" s="5"/>
      <c r="C30" s="5"/>
      <c r="D30" s="5"/>
      <c r="E30" s="23" t="s">
        <v>94</v>
      </c>
      <c r="F30" s="10" t="s">
        <v>163</v>
      </c>
      <c r="G30" s="10">
        <f>IF(F30="","-",ROUNDUP(IFERROR(VLOOKUP(F30,Парапетры!$G$4:$P$77,$C$4,FALSE),0)*$C$18,0))</f>
        <v>5</v>
      </c>
      <c r="H30" s="83">
        <v>10</v>
      </c>
      <c r="I30" s="10">
        <f>IF(H30="","-",ROUNDUP(IFERROR(VLOOKUP(H30,Парапетры!$G$4:$P$77,$C$4,FALSE),0)*$C$18,0))</f>
        <v>55</v>
      </c>
    </row>
    <row r="31" spans="1:9" ht="15.75">
      <c r="A31" s="33"/>
      <c r="B31" s="3"/>
      <c r="C31" s="3"/>
      <c r="D31" s="3"/>
      <c r="E31" s="23" t="s">
        <v>10</v>
      </c>
      <c r="F31" s="10" t="s">
        <v>162</v>
      </c>
      <c r="G31" s="10">
        <f>IF(F31="","-",ROUNDUP(IFERROR(VLOOKUP(F31,Парапетры!$G$4:$P$77,$C$4,FALSE),0)*$C$18,0))</f>
        <v>39</v>
      </c>
      <c r="H31" s="52" t="s">
        <v>243</v>
      </c>
      <c r="I31" s="10">
        <f>IF(H31="","-",ROUNDUP(IFERROR(VLOOKUP(H31,Парапетры!$G$4:$P$77,$C$4,FALSE),0)*$C$18,0))</f>
        <v>10</v>
      </c>
    </row>
    <row r="32" spans="1:9" ht="15.75">
      <c r="A32" s="34"/>
      <c r="B32" s="5"/>
      <c r="C32" s="5"/>
      <c r="D32" s="5"/>
      <c r="E32" s="23" t="s">
        <v>12</v>
      </c>
      <c r="F32" s="10" t="s">
        <v>89</v>
      </c>
      <c r="G32" s="10">
        <f>IF(F32="","-",ROUNDUP(IFERROR(VLOOKUP(F32,Парапетры!$G$4:$P$77,$C$4,FALSE),0)*$C$18,0))</f>
        <v>27</v>
      </c>
      <c r="H32" s="83">
        <v>7</v>
      </c>
      <c r="I32" s="10">
        <f>IF(H32="","-",ROUNDUP(IFERROR(VLOOKUP(H32,Парапетры!$G$4:$P$77,$C$4,FALSE),0)*$C$18,0))</f>
        <v>70</v>
      </c>
    </row>
    <row r="33" spans="1:9" ht="15.75">
      <c r="A33" s="34"/>
      <c r="B33" s="5"/>
      <c r="C33" s="5"/>
      <c r="D33" s="5"/>
      <c r="E33" s="23" t="s">
        <v>60</v>
      </c>
      <c r="F33" s="10" t="s">
        <v>90</v>
      </c>
      <c r="G33" s="10">
        <f>IF(F33="","-",ROUNDUP(IFERROR(VLOOKUP(F33,Парапетры!$G$4:$P$77,$C$4,FALSE),0)*$C$18,0))</f>
        <v>20</v>
      </c>
      <c r="H33" s="52" t="s">
        <v>241</v>
      </c>
      <c r="I33" s="10">
        <f>IF(H33="","-",ROUNDUP(IFERROR(VLOOKUP(H33,Парапетры!$G$4:$P$77,$C$4,FALSE),0)*$C$18,0))</f>
        <v>28</v>
      </c>
    </row>
    <row r="34" spans="1:9" ht="15.75">
      <c r="A34" s="33"/>
      <c r="B34" s="3"/>
      <c r="C34" s="3"/>
      <c r="D34" s="3"/>
      <c r="E34" s="23" t="s">
        <v>95</v>
      </c>
      <c r="F34" s="10" t="s">
        <v>91</v>
      </c>
      <c r="G34" s="10">
        <f>IF(F34="","-",ROUNDUP(IFERROR(VLOOKUP(F34,Парапетры!$G$4:$P$77,$C$4,FALSE),0)*$C$18,0))</f>
        <v>12</v>
      </c>
      <c r="H34" s="52" t="s">
        <v>243</v>
      </c>
      <c r="I34" s="10">
        <f>IF(H34="","-",ROUNDUP(IFERROR(VLOOKUP(H34,Парапетры!$G$4:$P$77,$C$4,FALSE),0)*$C$18,0))</f>
        <v>10</v>
      </c>
    </row>
    <row r="35" spans="1:9" ht="15.75">
      <c r="A35" s="34"/>
      <c r="B35" s="5"/>
      <c r="C35" s="5"/>
      <c r="D35" s="5"/>
      <c r="E35" s="23" t="s">
        <v>55</v>
      </c>
      <c r="F35" s="10" t="s">
        <v>163</v>
      </c>
      <c r="G35" s="10">
        <f>IF(F35="","-",ROUNDUP(IFERROR(VLOOKUP(F35,Парапетры!$G$4:$P$77,$C$4,FALSE),0)*$C$18,0))</f>
        <v>5</v>
      </c>
      <c r="H35" s="52" t="s">
        <v>243</v>
      </c>
      <c r="I35" s="10">
        <f>IF(H35="","-",ROUNDUP(IFERROR(VLOOKUP(H35,Парапетры!$G$4:$P$77,$C$4,FALSE),0)*$C$18,0))</f>
        <v>10</v>
      </c>
    </row>
    <row r="36" spans="1:9" ht="15.75">
      <c r="A36" s="33"/>
      <c r="B36" s="3"/>
      <c r="C36" s="3"/>
      <c r="D36" s="3"/>
      <c r="E36" s="23" t="s">
        <v>244</v>
      </c>
      <c r="F36" s="10"/>
      <c r="G36" s="10" t="str">
        <f>IF(F36="","-",ROUNDUP(IFERROR(VLOOKUP(F36,Парапетры!$G$4:$P$77,$C$4,FALSE),0)*$C$18,0))</f>
        <v>-</v>
      </c>
      <c r="H36" s="83">
        <v>4</v>
      </c>
      <c r="I36" s="10">
        <f>IF(H36="","-",ROUNDUP(IFERROR(VLOOKUP(H36,Парапетры!$G$4:$P$77,$C$4,FALSE),0)*$C$18,0))</f>
        <v>87</v>
      </c>
    </row>
    <row r="37" spans="1:9" ht="15.75">
      <c r="E37" s="23" t="s">
        <v>15</v>
      </c>
      <c r="F37" s="10"/>
      <c r="G37" s="10" t="str">
        <f>IF(F37="","-",ROUNDUP(IFERROR(VLOOKUP(F37,Парапетры!$G$4:$P$77,$C$4,FALSE),0)*$C$18,0))</f>
        <v>-</v>
      </c>
      <c r="H37" s="83">
        <v>2</v>
      </c>
      <c r="I37" s="10">
        <f>IF(H37="","-",ROUNDUP(IFERROR(VLOOKUP(H37,Парапетры!$G$4:$P$77,$C$4,FALSE),0)*$C$18,0))</f>
        <v>101</v>
      </c>
    </row>
    <row r="38" spans="1:9" ht="15.75">
      <c r="E38" s="23" t="s">
        <v>223</v>
      </c>
      <c r="F38" s="10"/>
      <c r="G38" s="10" t="str">
        <f>IF(F38="","-",ROUNDUP(IFERROR(VLOOKUP(F38,Парапетры!$G$4:$P$77,$C$4,FALSE),0)*$C$18,0))</f>
        <v>-</v>
      </c>
      <c r="H38" s="52" t="s">
        <v>242</v>
      </c>
      <c r="I38" s="10">
        <f>IF(H38="","-",ROUNDUP(IFERROR(VLOOKUP(H38,Парапетры!$G$4:$P$77,$C$4,FALSE),0)*$C$18,0))</f>
        <v>19</v>
      </c>
    </row>
    <row r="39" spans="1:9" ht="15.75">
      <c r="E39" s="23"/>
      <c r="F39" s="10"/>
      <c r="G39" s="10" t="str">
        <f>IF(F39="","-",ROUNDUP(IFERROR(VLOOKUP(F39,Парапетры!$G$4:$P$77,$C$4,FALSE),0)*$C$18,0))</f>
        <v>-</v>
      </c>
      <c r="H39" s="52"/>
      <c r="I39" s="10" t="str">
        <f>IF(H39="","-",ROUNDUP(IFERROR(VLOOKUP(H39,Парапетры!$G$4:$P$77,$C$4,FALSE),0)*$C$18,0))</f>
        <v>-</v>
      </c>
    </row>
    <row r="40" spans="1:9" ht="15.75">
      <c r="E40" s="23"/>
      <c r="F40" s="10"/>
      <c r="G40" s="10" t="str">
        <f>IF(F40="","-",ROUNDUP(IFERROR(VLOOKUP(F40,Парапетры!$G$4:$P$77,$C$4,FALSE),0)*$C$18,0))</f>
        <v>-</v>
      </c>
      <c r="H40" s="52"/>
      <c r="I40" s="10" t="str">
        <f>IF(H40="","-",ROUNDUP(IFERROR(VLOOKUP(H40,Парапетры!$G$4:$P$77,$C$4,FALSE),0)*$C$18,0))</f>
        <v>-</v>
      </c>
    </row>
  </sheetData>
  <mergeCells count="9">
    <mergeCell ref="A16:A17"/>
    <mergeCell ref="B16:B17"/>
    <mergeCell ref="C16:C17"/>
    <mergeCell ref="A1:D1"/>
    <mergeCell ref="E1:I1"/>
    <mergeCell ref="A2:B2"/>
    <mergeCell ref="F2:G2"/>
    <mergeCell ref="H2:I2"/>
    <mergeCell ref="A3:C3"/>
  </mergeCells>
  <phoneticPr fontId="5" type="noConversion"/>
  <dataValidations count="1">
    <dataValidation type="list" allowBlank="1" showInputMessage="1" showErrorMessage="1" sqref="B7:B12 C2">
      <formula1>ДАнет</formula1>
    </dataValidation>
  </dataValidations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I33"/>
  <sheetViews>
    <sheetView workbookViewId="0">
      <selection activeCell="H21" sqref="H21"/>
    </sheetView>
  </sheetViews>
  <sheetFormatPr defaultRowHeight="12.75"/>
  <cols>
    <col min="1" max="1" width="42.42578125" style="32" customWidth="1"/>
    <col min="3" max="3" width="9.85546875" customWidth="1"/>
    <col min="4" max="4" width="14.5703125" customWidth="1"/>
    <col min="5" max="5" width="41.42578125" customWidth="1"/>
    <col min="6" max="7" width="9.7109375" style="14" customWidth="1"/>
    <col min="8" max="8" width="9.7109375" style="84" customWidth="1"/>
    <col min="9" max="9" width="9.7109375" style="14" customWidth="1"/>
  </cols>
  <sheetData>
    <row r="1" spans="1:9" ht="18.75">
      <c r="A1" s="98" t="s">
        <v>226</v>
      </c>
      <c r="B1" s="98"/>
      <c r="C1" s="98"/>
      <c r="D1" s="98"/>
      <c r="E1" s="95" t="s">
        <v>118</v>
      </c>
      <c r="F1" s="95"/>
      <c r="G1" s="95"/>
      <c r="H1" s="95"/>
      <c r="I1" s="95"/>
    </row>
    <row r="2" spans="1:9" ht="19.5" customHeight="1">
      <c r="A2" s="96" t="s">
        <v>119</v>
      </c>
      <c r="B2" s="96"/>
      <c r="C2" s="31" t="s">
        <v>120</v>
      </c>
      <c r="D2" s="30">
        <f>IF(C2="Да",5,3)</f>
        <v>5</v>
      </c>
      <c r="E2" s="27"/>
      <c r="F2" s="105" t="s">
        <v>171</v>
      </c>
      <c r="G2" s="105"/>
      <c r="H2" s="105" t="s">
        <v>226</v>
      </c>
      <c r="I2" s="105"/>
    </row>
    <row r="3" spans="1:9" ht="18.75">
      <c r="A3" s="97" t="s">
        <v>122</v>
      </c>
      <c r="B3" s="97"/>
      <c r="C3" s="97"/>
      <c r="E3" s="27"/>
      <c r="F3" s="50" t="s">
        <v>0</v>
      </c>
      <c r="G3" s="50" t="s">
        <v>1</v>
      </c>
      <c r="H3" s="83" t="s">
        <v>0</v>
      </c>
      <c r="I3" s="10" t="s">
        <v>1</v>
      </c>
    </row>
    <row r="4" spans="1:9" ht="15.75">
      <c r="A4" s="37" t="s">
        <v>126</v>
      </c>
      <c r="B4" s="38">
        <v>22</v>
      </c>
      <c r="C4" s="67">
        <f>IF(B4&gt;29,2,IF(B4&gt;23,3,IF(B4&gt;19,4,IF(B4&gt;14,5,IF(B4&gt;12,6,IF(B4&gt;10,7,IF(B4&gt;8,8,IF(B4&gt;6,9,10))))))))</f>
        <v>4</v>
      </c>
      <c r="D4" s="3"/>
      <c r="E4" s="23" t="s">
        <v>37</v>
      </c>
      <c r="F4" s="10">
        <v>1</v>
      </c>
      <c r="G4" s="10">
        <v>80</v>
      </c>
      <c r="H4" s="83">
        <v>14</v>
      </c>
      <c r="I4" s="10">
        <f>IF(H4="","-",ROUNDUP(IFERROR(VLOOKUP(H4,Парапетры!$G$4:$P$77,$C$4,FALSE),0)*$C$18,0))</f>
        <v>13</v>
      </c>
    </row>
    <row r="5" spans="1:9" ht="15.75">
      <c r="D5" s="5"/>
      <c r="E5" s="23" t="s">
        <v>64</v>
      </c>
      <c r="F5" s="10">
        <v>2</v>
      </c>
      <c r="G5" s="10">
        <v>73</v>
      </c>
      <c r="H5" s="83">
        <v>21</v>
      </c>
      <c r="I5" s="10">
        <f>IF(H5="","-",ROUNDUP(IFERROR(VLOOKUP(H5,Парапетры!$G$4:$P$77,$C$4,FALSE),0)*$C$18,0))</f>
        <v>0</v>
      </c>
    </row>
    <row r="6" spans="1:9" ht="15.75">
      <c r="A6" s="78" t="s">
        <v>123</v>
      </c>
      <c r="B6" s="79" t="s">
        <v>124</v>
      </c>
      <c r="C6" s="79" t="s">
        <v>125</v>
      </c>
      <c r="D6" s="5"/>
      <c r="E6" s="23" t="s">
        <v>34</v>
      </c>
      <c r="F6" s="10">
        <v>3</v>
      </c>
      <c r="G6" s="10">
        <v>66</v>
      </c>
      <c r="H6" s="83">
        <v>13</v>
      </c>
      <c r="I6" s="10">
        <f>IF(H6="","-",ROUNDUP(IFERROR(VLOOKUP(H6,Парапетры!$G$4:$P$77,$C$4,FALSE),0)*$C$18,0))</f>
        <v>15</v>
      </c>
    </row>
    <row r="7" spans="1:9" ht="15.75">
      <c r="A7" s="39" t="s">
        <v>101</v>
      </c>
      <c r="B7" s="44" t="s">
        <v>120</v>
      </c>
      <c r="C7" s="48">
        <f>IF(B7="Да",Парапетры!C2,0)</f>
        <v>0.1</v>
      </c>
      <c r="D7" s="3"/>
      <c r="E7" s="23" t="s">
        <v>9</v>
      </c>
      <c r="F7" s="10">
        <v>4</v>
      </c>
      <c r="G7" s="10">
        <v>59</v>
      </c>
      <c r="H7" s="52" t="s">
        <v>87</v>
      </c>
      <c r="I7" s="10">
        <f>IF(H7="","-",ROUNDUP(IFERROR(VLOOKUP(H7,Парапетры!$G$4:$P$77,$C$4,FALSE),0)*$C$18,0))</f>
        <v>34</v>
      </c>
    </row>
    <row r="8" spans="1:9" ht="15.75">
      <c r="A8" s="40" t="s">
        <v>103</v>
      </c>
      <c r="B8" s="45" t="s">
        <v>120</v>
      </c>
      <c r="C8" s="49">
        <f>IF(B8="Да",Парапетры!C3,0)</f>
        <v>0.02</v>
      </c>
      <c r="D8" s="5"/>
      <c r="E8" s="23" t="s">
        <v>46</v>
      </c>
      <c r="F8" s="10">
        <v>5</v>
      </c>
      <c r="G8" s="10">
        <v>54</v>
      </c>
      <c r="H8" s="83">
        <v>2</v>
      </c>
      <c r="I8" s="10">
        <f>IF(H8="","-",ROUNDUP(IFERROR(VLOOKUP(H8,Парапетры!$G$4:$P$77,$C$4,FALSE),0)*$C$18,0))</f>
        <v>60</v>
      </c>
    </row>
    <row r="9" spans="1:9" ht="15.75">
      <c r="A9" s="40" t="s">
        <v>104</v>
      </c>
      <c r="B9" s="45" t="s">
        <v>121</v>
      </c>
      <c r="C9" s="49">
        <f>IF(B9="Да",Парапетры!C4,0)</f>
        <v>0</v>
      </c>
      <c r="D9" s="5"/>
      <c r="E9" s="23" t="s">
        <v>30</v>
      </c>
      <c r="F9" s="10">
        <v>6</v>
      </c>
      <c r="G9" s="10">
        <v>48</v>
      </c>
      <c r="H9" s="83">
        <v>10</v>
      </c>
      <c r="I9" s="10">
        <f>IF(H9="","-",ROUNDUP(IFERROR(VLOOKUP(H9,Парапетры!$G$4:$P$77,$C$4,FALSE),0)*$C$18,0))</f>
        <v>22</v>
      </c>
    </row>
    <row r="10" spans="1:9" ht="15.75">
      <c r="A10" s="40" t="s">
        <v>105</v>
      </c>
      <c r="B10" s="45" t="s">
        <v>121</v>
      </c>
      <c r="C10" s="49">
        <f>IF(B10="Да",Парапетры!C5,0)</f>
        <v>0</v>
      </c>
      <c r="D10" s="3"/>
      <c r="E10" s="23" t="s">
        <v>65</v>
      </c>
      <c r="F10" s="10">
        <v>7</v>
      </c>
      <c r="G10" s="10">
        <v>43</v>
      </c>
      <c r="H10" s="52" t="s">
        <v>87</v>
      </c>
      <c r="I10" s="10">
        <f>IF(H10="","-",ROUNDUP(IFERROR(VLOOKUP(H10,Парапетры!$G$4:$P$77,$C$4,FALSE),0)*$C$18,0))</f>
        <v>34</v>
      </c>
    </row>
    <row r="11" spans="1:9" ht="15.75">
      <c r="A11" s="40" t="s">
        <v>106</v>
      </c>
      <c r="B11" s="45" t="s">
        <v>120</v>
      </c>
      <c r="C11" s="49">
        <f>IF(B11="Да",Парапетры!C6,0)</f>
        <v>0.02</v>
      </c>
      <c r="D11" s="5"/>
      <c r="E11" s="23" t="s">
        <v>6</v>
      </c>
      <c r="F11" s="10">
        <v>8</v>
      </c>
      <c r="G11" s="10">
        <v>39</v>
      </c>
      <c r="H11" s="83">
        <v>22</v>
      </c>
      <c r="I11" s="10">
        <f>IF(H11="","-",ROUNDUP(IFERROR(VLOOKUP(H11,Парапетры!$G$4:$P$77,$C$4,FALSE),0)*$C$18,0))</f>
        <v>0</v>
      </c>
    </row>
    <row r="12" spans="1:9" ht="18.75">
      <c r="A12" s="40" t="s">
        <v>157</v>
      </c>
      <c r="B12" s="45" t="s">
        <v>121</v>
      </c>
      <c r="C12" s="49">
        <f>IF(B12="Да",Парапетры!C7,0)</f>
        <v>0</v>
      </c>
      <c r="D12" s="5"/>
      <c r="E12" s="23" t="s">
        <v>66</v>
      </c>
      <c r="F12" s="10">
        <v>9</v>
      </c>
      <c r="G12" s="10">
        <v>36</v>
      </c>
      <c r="H12" s="83">
        <v>18</v>
      </c>
      <c r="I12" s="10">
        <f>IF(H12="","-",ROUNDUP(IFERROR(VLOOKUP(H12,Парапетры!$G$4:$P$77,$C$4,FALSE),0)*$C$18,0))</f>
        <v>6</v>
      </c>
    </row>
    <row r="13" spans="1:9" ht="15.75">
      <c r="A13" s="41" t="s">
        <v>127</v>
      </c>
      <c r="B13" s="46">
        <v>4</v>
      </c>
      <c r="C13" s="42">
        <f>B13*Парапетры!C8</f>
        <v>0.12</v>
      </c>
      <c r="D13" s="3"/>
      <c r="E13" s="23" t="s">
        <v>11</v>
      </c>
      <c r="F13" s="10">
        <v>10</v>
      </c>
      <c r="G13" s="10">
        <v>32</v>
      </c>
      <c r="H13" s="83"/>
      <c r="I13" s="10" t="str">
        <f>IF(H13="","-",ROUNDUP(IFERROR(VLOOKUP(H13,Парапетры!$G$4:$P$77,$C$4,FALSE),0)*$C$18,0))</f>
        <v>-</v>
      </c>
    </row>
    <row r="14" spans="1:9" ht="15.75">
      <c r="A14" s="43" t="s">
        <v>190</v>
      </c>
      <c r="B14" s="47"/>
      <c r="C14" s="42">
        <f>B14*Парапетры!C9</f>
        <v>0</v>
      </c>
      <c r="D14" s="5"/>
      <c r="E14" s="23" t="s">
        <v>67</v>
      </c>
      <c r="F14" s="10">
        <v>11</v>
      </c>
      <c r="G14" s="10">
        <v>29</v>
      </c>
      <c r="H14" s="83"/>
      <c r="I14" s="10" t="str">
        <f>IF(H14="","-",ROUNDUP(IFERROR(VLOOKUP(H14,Парапетры!$G$4:$P$77,$C$4,FALSE),0)*$C$18,0))</f>
        <v>-</v>
      </c>
    </row>
    <row r="15" spans="1:9" ht="15.75">
      <c r="A15" s="41" t="s">
        <v>128</v>
      </c>
      <c r="B15" s="46">
        <v>3</v>
      </c>
      <c r="C15" s="42">
        <f>B15*Парапетры!C10</f>
        <v>4.4999999999999998E-2</v>
      </c>
      <c r="D15" s="5"/>
      <c r="E15" s="23" t="s">
        <v>10</v>
      </c>
      <c r="F15" s="10">
        <v>12</v>
      </c>
      <c r="G15" s="10">
        <v>25</v>
      </c>
      <c r="H15" s="83">
        <v>11</v>
      </c>
      <c r="I15" s="10">
        <f>IF(H15="","-",ROUNDUP(IFERROR(VLOOKUP(H15,Парапетры!$G$4:$P$77,$C$4,FALSE),0)*$C$18,0))</f>
        <v>18</v>
      </c>
    </row>
    <row r="16" spans="1:9" ht="15.75">
      <c r="A16" s="99" t="s">
        <v>129</v>
      </c>
      <c r="B16" s="101">
        <v>9</v>
      </c>
      <c r="C16" s="103">
        <f>B16*Парапетры!C11</f>
        <v>0.45</v>
      </c>
      <c r="D16" s="3"/>
      <c r="E16" s="23" t="s">
        <v>45</v>
      </c>
      <c r="F16" s="10">
        <v>13</v>
      </c>
      <c r="G16" s="10">
        <v>22</v>
      </c>
      <c r="H16" s="83">
        <v>16</v>
      </c>
      <c r="I16" s="10">
        <f>IF(H16="","-",ROUNDUP(IFERROR(VLOOKUP(H16,Парапетры!$G$4:$P$77,$C$4,FALSE),0)*$C$18,0))</f>
        <v>9</v>
      </c>
    </row>
    <row r="17" spans="1:9" ht="15.75">
      <c r="A17" s="100"/>
      <c r="B17" s="102"/>
      <c r="C17" s="104"/>
      <c r="D17" s="5"/>
      <c r="E17" s="23" t="s">
        <v>53</v>
      </c>
      <c r="F17" s="10">
        <v>14</v>
      </c>
      <c r="G17" s="10">
        <v>20</v>
      </c>
      <c r="H17" s="83">
        <v>17</v>
      </c>
      <c r="I17" s="10">
        <f>IF(H17="","-",ROUNDUP(IFERROR(VLOOKUP(H17,Парапетры!$G$4:$P$77,$C$4,FALSE),0)*$C$18,0))</f>
        <v>8</v>
      </c>
    </row>
    <row r="18" spans="1:9" ht="15.75">
      <c r="A18" s="35" t="s">
        <v>130</v>
      </c>
      <c r="B18" s="36"/>
      <c r="C18" s="28">
        <f>SUM(C7:C17)+1</f>
        <v>1.7549999999999999</v>
      </c>
      <c r="D18" s="5"/>
      <c r="E18" s="23" t="s">
        <v>4</v>
      </c>
      <c r="F18" s="10">
        <v>15</v>
      </c>
      <c r="G18" s="10">
        <v>18</v>
      </c>
      <c r="H18" s="83"/>
      <c r="I18" s="10" t="str">
        <f>IF(H18="","-",ROUNDUP(IFERROR(VLOOKUP(H18,Парапетры!$G$4:$P$77,$C$4,FALSE),0)*$C$18,0))</f>
        <v>-</v>
      </c>
    </row>
    <row r="19" spans="1:9" ht="15.75">
      <c r="D19" s="3"/>
      <c r="E19" s="23" t="s">
        <v>57</v>
      </c>
      <c r="F19" s="10">
        <v>16</v>
      </c>
      <c r="G19" s="10">
        <v>16</v>
      </c>
      <c r="H19" s="83"/>
      <c r="I19" s="10" t="str">
        <f>IF(H19="","-",ROUNDUP(IFERROR(VLOOKUP(H19,Парапетры!$G$4:$P$77,$C$4,FALSE),0)*$C$18,0))</f>
        <v>-</v>
      </c>
    </row>
    <row r="20" spans="1:9" ht="15.75">
      <c r="A20" s="34" t="s">
        <v>188</v>
      </c>
      <c r="B20" s="5"/>
      <c r="C20" s="5">
        <f>MAX(I4:I44)</f>
        <v>67</v>
      </c>
      <c r="D20" s="5"/>
      <c r="E20" s="23" t="s">
        <v>55</v>
      </c>
      <c r="F20" s="10">
        <v>17</v>
      </c>
      <c r="G20" s="10">
        <v>15</v>
      </c>
      <c r="H20" s="83">
        <v>20</v>
      </c>
      <c r="I20" s="10">
        <f>IF(H20="","-",ROUNDUP(IFERROR(VLOOKUP(H20,Парапетры!$G$4:$P$77,$C$4,FALSE),0)*$C$18,0))</f>
        <v>2</v>
      </c>
    </row>
    <row r="21" spans="1:9" ht="15.75">
      <c r="A21" s="34" t="s">
        <v>189</v>
      </c>
      <c r="B21" s="5"/>
      <c r="C21" s="5" t="str">
        <f>IF(C20&gt;=Парапетры!C16,"Премьер",IF(C20&gt;=Парапетры!C17,"A",IF(C20&gt;=Парапетры!C18,"B",IF(C20&gt;=Парапетры!C19,"C","D"))))</f>
        <v>B</v>
      </c>
      <c r="D21" s="5"/>
      <c r="E21" s="23" t="s">
        <v>47</v>
      </c>
      <c r="F21" s="10">
        <v>18</v>
      </c>
      <c r="G21" s="10">
        <v>13</v>
      </c>
      <c r="H21" s="83"/>
      <c r="I21" s="10" t="str">
        <f>IF(H21="","-",ROUNDUP(IFERROR(VLOOKUP(H21,Парапетры!$G$4:$P$77,$C$4,FALSE),0)*$C$18,0))</f>
        <v>-</v>
      </c>
    </row>
    <row r="22" spans="1:9" ht="15.75">
      <c r="A22" s="34" t="s">
        <v>216</v>
      </c>
      <c r="B22" s="3"/>
      <c r="C22" s="3" t="s">
        <v>25</v>
      </c>
      <c r="D22" s="3"/>
      <c r="E22" s="23" t="s">
        <v>60</v>
      </c>
      <c r="F22" s="10">
        <v>19</v>
      </c>
      <c r="G22" s="10">
        <v>11</v>
      </c>
      <c r="H22" s="83">
        <v>4</v>
      </c>
      <c r="I22" s="10">
        <f>IF(H22="","-",ROUNDUP(IFERROR(VLOOKUP(H22,Парапетры!$G$4:$P$77,$C$4,FALSE),0)*$C$18,0))</f>
        <v>46</v>
      </c>
    </row>
    <row r="23" spans="1:9" ht="15.75">
      <c r="A23" s="34"/>
      <c r="B23" s="5"/>
      <c r="C23" s="5"/>
      <c r="D23" s="5"/>
      <c r="E23" s="23" t="s">
        <v>68</v>
      </c>
      <c r="F23" s="10">
        <v>20</v>
      </c>
      <c r="G23" s="10">
        <v>9</v>
      </c>
      <c r="H23" s="83"/>
      <c r="I23" s="10" t="str">
        <f>IF(H23="","-",ROUNDUP(IFERROR(VLOOKUP(H23,Парапетры!$G$4:$P$77,$C$4,FALSE),0)*$C$18,0))</f>
        <v>-</v>
      </c>
    </row>
    <row r="24" spans="1:9" ht="15.75">
      <c r="A24" s="34" t="s">
        <v>172</v>
      </c>
      <c r="B24" s="5"/>
      <c r="C24" s="5"/>
      <c r="D24" s="5"/>
      <c r="E24" s="23" t="s">
        <v>50</v>
      </c>
      <c r="F24" s="10">
        <v>21</v>
      </c>
      <c r="G24" s="10">
        <v>8</v>
      </c>
      <c r="H24" s="83">
        <v>3</v>
      </c>
      <c r="I24" s="10">
        <f>IF(H24="","-",ROUNDUP(IFERROR(VLOOKUP(H24,Парапетры!$G$4:$P$77,$C$4,FALSE),0)*$C$18,0))</f>
        <v>53</v>
      </c>
    </row>
    <row r="25" spans="1:9" ht="15.75">
      <c r="A25" s="33"/>
      <c r="B25" s="3"/>
      <c r="C25" s="3"/>
      <c r="D25" s="3"/>
      <c r="E25" s="23" t="s">
        <v>41</v>
      </c>
      <c r="F25" s="10">
        <v>22</v>
      </c>
      <c r="G25" s="10">
        <v>6</v>
      </c>
      <c r="H25" s="52" t="s">
        <v>87</v>
      </c>
      <c r="I25" s="10">
        <f>IF(H25="","-",ROUNDUP(IFERROR(VLOOKUP(H25,Парапетры!$G$4:$P$77,$C$4,FALSE),0)*$C$18,0))</f>
        <v>34</v>
      </c>
    </row>
    <row r="26" spans="1:9" ht="15.75">
      <c r="A26" s="34"/>
      <c r="B26" s="5"/>
      <c r="C26" s="5"/>
      <c r="D26" s="5"/>
      <c r="E26" s="23" t="s">
        <v>51</v>
      </c>
      <c r="F26" s="10">
        <v>23</v>
      </c>
      <c r="G26" s="10">
        <v>4</v>
      </c>
      <c r="H26" s="83">
        <v>19</v>
      </c>
      <c r="I26" s="10">
        <f>IF(H26="","-",ROUNDUP(IFERROR(VLOOKUP(H26,Парапетры!$G$4:$P$77,$C$4,FALSE),0)*$C$18,0))</f>
        <v>4</v>
      </c>
    </row>
    <row r="27" spans="1:9" ht="15.75">
      <c r="A27" s="34"/>
      <c r="B27" s="5"/>
      <c r="C27" s="5"/>
      <c r="D27" s="5"/>
      <c r="E27" s="23" t="s">
        <v>71</v>
      </c>
      <c r="F27" s="10">
        <v>24</v>
      </c>
      <c r="G27" s="10">
        <v>2</v>
      </c>
      <c r="H27" s="83"/>
      <c r="I27" s="10" t="str">
        <f>IF(H27="","-",ROUNDUP(IFERROR(VLOOKUP(H27,Парапетры!$G$4:$P$77,$C$4,FALSE),0)*$C$18,0))</f>
        <v>-</v>
      </c>
    </row>
    <row r="28" spans="1:9" ht="15.75">
      <c r="A28" s="33"/>
      <c r="B28" s="3"/>
      <c r="C28" s="3"/>
      <c r="D28" s="3"/>
      <c r="E28" s="23" t="s">
        <v>69</v>
      </c>
      <c r="F28" s="10">
        <v>25</v>
      </c>
      <c r="G28" s="10">
        <v>0</v>
      </c>
      <c r="H28" s="83">
        <v>9</v>
      </c>
      <c r="I28" s="10">
        <f>IF(H28="","-",ROUNDUP(IFERROR(VLOOKUP(H28,Парапетры!$G$4:$P$77,$C$4,FALSE),0)*$C$18,0))</f>
        <v>25</v>
      </c>
    </row>
    <row r="29" spans="1:9" ht="15.75">
      <c r="A29" s="33"/>
      <c r="B29" s="3"/>
      <c r="C29" s="3"/>
      <c r="D29" s="3"/>
      <c r="E29" s="23" t="s">
        <v>70</v>
      </c>
      <c r="F29" s="10">
        <v>26</v>
      </c>
      <c r="G29" s="10">
        <v>0</v>
      </c>
      <c r="H29" s="83"/>
      <c r="I29" s="10" t="str">
        <f>IF(H29="","-",ROUNDUP(IFERROR(VLOOKUP(H29,Парапетры!$G$4:$P$77,$C$4,FALSE),0)*$C$18,0))</f>
        <v>-</v>
      </c>
    </row>
    <row r="30" spans="1:9" ht="15.75">
      <c r="A30" s="33"/>
      <c r="B30" s="3"/>
      <c r="C30" s="3"/>
      <c r="D30" s="3"/>
      <c r="E30" s="23" t="s">
        <v>14</v>
      </c>
      <c r="F30" s="10"/>
      <c r="G30" s="10"/>
      <c r="H30" s="83">
        <v>12</v>
      </c>
      <c r="I30" s="10">
        <f>IF(H30="","-",ROUNDUP(IFERROR(VLOOKUP(H30,Парапетры!$G$4:$P$77,$C$4,FALSE),0)*$C$18,0))</f>
        <v>16</v>
      </c>
    </row>
    <row r="31" spans="1:9" ht="15.75">
      <c r="A31" s="33"/>
      <c r="B31" s="3"/>
      <c r="C31" s="3"/>
      <c r="D31" s="3"/>
      <c r="E31" s="23" t="s">
        <v>223</v>
      </c>
      <c r="F31" s="10"/>
      <c r="G31" s="10"/>
      <c r="H31" s="83">
        <v>15</v>
      </c>
      <c r="I31" s="10">
        <f>IF(H31="","-",ROUNDUP(IFERROR(VLOOKUP(H31,Парапетры!$G$4:$P$77,$C$4,FALSE),0)*$C$18,0))</f>
        <v>11</v>
      </c>
    </row>
    <row r="32" spans="1:9" ht="15.75">
      <c r="A32" s="33"/>
      <c r="B32" s="3"/>
      <c r="C32" s="3"/>
      <c r="D32" s="3"/>
      <c r="E32" s="23" t="s">
        <v>38</v>
      </c>
      <c r="F32" s="10"/>
      <c r="G32" s="10"/>
      <c r="H32" s="52" t="s">
        <v>87</v>
      </c>
      <c r="I32" s="10">
        <f>IF(H32="","-",ROUNDUP(IFERROR(VLOOKUP(H32,Парапетры!$G$4:$P$77,$C$4,FALSE),0)*$C$18,0))</f>
        <v>34</v>
      </c>
    </row>
    <row r="33" spans="1:9" ht="15.75">
      <c r="A33" s="34"/>
      <c r="B33" s="5"/>
      <c r="C33" s="5"/>
      <c r="D33" s="5"/>
      <c r="E33" s="23" t="s">
        <v>227</v>
      </c>
      <c r="F33" s="10"/>
      <c r="G33" s="10"/>
      <c r="H33" s="83">
        <v>1</v>
      </c>
      <c r="I33" s="10">
        <f>IF(H33="","-",ROUNDUP(IFERROR(VLOOKUP(H33,Парапетры!$G$4:$P$77,$C$4,FALSE),0)*$C$18,0))</f>
        <v>67</v>
      </c>
    </row>
  </sheetData>
  <mergeCells count="9">
    <mergeCell ref="A16:A17"/>
    <mergeCell ref="B16:B17"/>
    <mergeCell ref="C16:C17"/>
    <mergeCell ref="A1:D1"/>
    <mergeCell ref="E1:I1"/>
    <mergeCell ref="A2:B2"/>
    <mergeCell ref="F2:G2"/>
    <mergeCell ref="H2:I2"/>
    <mergeCell ref="A3:C3"/>
  </mergeCells>
  <phoneticPr fontId="5" type="noConversion"/>
  <dataValidations count="1">
    <dataValidation type="list" allowBlank="1" showInputMessage="1" showErrorMessage="1" sqref="B7:B12 C2">
      <formula1>ДАнет</formula1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40"/>
  <sheetViews>
    <sheetView workbookViewId="0">
      <selection activeCell="E26" sqref="E26"/>
    </sheetView>
  </sheetViews>
  <sheetFormatPr defaultRowHeight="12.75"/>
  <cols>
    <col min="1" max="1" width="41.5703125" style="32" customWidth="1"/>
    <col min="3" max="3" width="9.85546875" customWidth="1"/>
    <col min="4" max="4" width="12.5703125" customWidth="1"/>
    <col min="5" max="5" width="32.140625" customWidth="1"/>
    <col min="6" max="9" width="9.7109375" style="14" customWidth="1"/>
  </cols>
  <sheetData>
    <row r="1" spans="1:9" ht="18.75">
      <c r="A1" s="55" t="s">
        <v>21</v>
      </c>
      <c r="B1" s="26"/>
      <c r="C1" s="26"/>
      <c r="D1" s="26"/>
      <c r="E1" s="95" t="s">
        <v>118</v>
      </c>
      <c r="F1" s="95"/>
      <c r="G1" s="95"/>
      <c r="H1" s="95"/>
      <c r="I1" s="95"/>
    </row>
    <row r="2" spans="1:9" ht="27" customHeight="1">
      <c r="A2" s="96" t="s">
        <v>119</v>
      </c>
      <c r="B2" s="96"/>
      <c r="C2" s="31" t="s">
        <v>120</v>
      </c>
      <c r="D2" s="30">
        <f>IF(C2="Да",5,3)</f>
        <v>5</v>
      </c>
      <c r="E2" s="27"/>
      <c r="F2" s="105" t="s">
        <v>170</v>
      </c>
      <c r="G2" s="105"/>
      <c r="H2" s="105" t="s">
        <v>233</v>
      </c>
      <c r="I2" s="105"/>
    </row>
    <row r="3" spans="1:9" ht="18.75">
      <c r="A3" s="97" t="s">
        <v>122</v>
      </c>
      <c r="B3" s="97"/>
      <c r="C3" s="97"/>
      <c r="E3" s="27"/>
      <c r="F3" s="50" t="s">
        <v>0</v>
      </c>
      <c r="G3" s="50" t="s">
        <v>1</v>
      </c>
      <c r="H3" s="10" t="s">
        <v>0</v>
      </c>
      <c r="I3" s="10" t="s">
        <v>1</v>
      </c>
    </row>
    <row r="4" spans="1:9" ht="13.5" customHeight="1">
      <c r="A4" s="37" t="s">
        <v>126</v>
      </c>
      <c r="B4" s="38">
        <v>16</v>
      </c>
      <c r="C4" s="67">
        <f>IF(B4&gt;29,2,IF(B4&gt;23,3,IF(B4&gt;19,4,IF(B4&gt;14,5,IF(B4&gt;12,6,IF(B4&gt;10,7,IF(B4&gt;8,8,IF(B4&gt;6,9,10))))))))</f>
        <v>5</v>
      </c>
      <c r="D4" s="3"/>
      <c r="E4" s="23" t="s">
        <v>6</v>
      </c>
      <c r="F4" s="10">
        <v>1</v>
      </c>
      <c r="G4" s="10">
        <f>IF(F4="","-",ROUNDUP(IFERROR(VLOOKUP(F4,Парапетры!$G$4:$P$77,$C$4,FALSE),0)*$C$18,0))</f>
        <v>46</v>
      </c>
      <c r="H4" s="10">
        <v>13</v>
      </c>
      <c r="I4" s="10">
        <f>IF(H4="","-",ROUNDUP(IFERROR(VLOOKUP(H4,Парапетры!$G$4:$P$77,$C$4,FALSE),0)*$C$18,0))</f>
        <v>7</v>
      </c>
    </row>
    <row r="5" spans="1:9" ht="13.5" customHeight="1">
      <c r="D5" s="5"/>
      <c r="E5" s="23" t="s">
        <v>56</v>
      </c>
      <c r="F5" s="10">
        <v>2</v>
      </c>
      <c r="G5" s="10">
        <f>IF(F5="","-",ROUNDUP(IFERROR(VLOOKUP(F5,Парапетры!$G$4:$P$77,$C$4,FALSE),0)*$C$18,0))</f>
        <v>40</v>
      </c>
      <c r="H5" s="10">
        <v>16</v>
      </c>
      <c r="I5" s="10">
        <f>IF(H5="","-",ROUNDUP(IFERROR(VLOOKUP(H5,Парапетры!$G$4:$P$77,$C$4,FALSE),0)*$C$18,0))</f>
        <v>2</v>
      </c>
    </row>
    <row r="6" spans="1:9" ht="13.5" customHeight="1">
      <c r="A6" s="78" t="s">
        <v>123</v>
      </c>
      <c r="B6" s="79" t="s">
        <v>124</v>
      </c>
      <c r="C6" s="79" t="s">
        <v>125</v>
      </c>
      <c r="D6" s="5"/>
      <c r="E6" s="23" t="s">
        <v>5</v>
      </c>
      <c r="F6" s="10">
        <v>3</v>
      </c>
      <c r="G6" s="10">
        <f>IF(F6="","-",ROUNDUP(IFERROR(VLOOKUP(F6,Парапетры!$G$4:$P$77,$C$4,FALSE),0)*$C$18,0))</f>
        <v>34</v>
      </c>
      <c r="H6" s="10">
        <v>10</v>
      </c>
      <c r="I6" s="10">
        <f>IF(H6="","-",ROUNDUP(IFERROR(VLOOKUP(H6,Парапетры!$G$4:$P$77,$C$4,FALSE),0)*$C$18,0))</f>
        <v>11</v>
      </c>
    </row>
    <row r="7" spans="1:9" ht="13.5" customHeight="1">
      <c r="A7" s="39" t="s">
        <v>101</v>
      </c>
      <c r="B7" s="44" t="s">
        <v>121</v>
      </c>
      <c r="C7" s="48">
        <f>IF(B7="Да",Парапетры!C2,0)</f>
        <v>0</v>
      </c>
      <c r="D7" s="3"/>
      <c r="E7" s="23" t="s">
        <v>12</v>
      </c>
      <c r="F7" s="10">
        <v>4</v>
      </c>
      <c r="G7" s="10">
        <f>IF(F7="","-",ROUNDUP(IFERROR(VLOOKUP(F7,Парапетры!$G$4:$P$77,$C$4,FALSE),0)*$C$18,0))</f>
        <v>29</v>
      </c>
      <c r="H7" s="10">
        <v>1</v>
      </c>
      <c r="I7" s="10">
        <f>IF(H7="","-",ROUNDUP(IFERROR(VLOOKUP(H7,Парапетры!$G$4:$P$77,$C$4,FALSE),0)*$C$18,0))</f>
        <v>46</v>
      </c>
    </row>
    <row r="8" spans="1:9" ht="13.5" customHeight="1">
      <c r="A8" s="40" t="s">
        <v>103</v>
      </c>
      <c r="B8" s="45" t="s">
        <v>121</v>
      </c>
      <c r="C8" s="49">
        <f>IF(B8="Да",Парапетры!C3,0)</f>
        <v>0</v>
      </c>
      <c r="D8" s="5"/>
      <c r="E8" s="23" t="s">
        <v>10</v>
      </c>
      <c r="F8" s="10">
        <v>5</v>
      </c>
      <c r="G8" s="10">
        <f>IF(F8="","-",ROUNDUP(IFERROR(VLOOKUP(F8,Парапетры!$G$4:$P$77,$C$4,FALSE),0)*$C$18,0))</f>
        <v>25</v>
      </c>
      <c r="H8" s="10">
        <v>9</v>
      </c>
      <c r="I8" s="10">
        <f>IF(H8="","-",ROUNDUP(IFERROR(VLOOKUP(H8,Парапетры!$G$4:$P$77,$C$4,FALSE),0)*$C$18,0))</f>
        <v>13</v>
      </c>
    </row>
    <row r="9" spans="1:9" ht="13.5" customHeight="1">
      <c r="A9" s="40" t="s">
        <v>104</v>
      </c>
      <c r="B9" s="45" t="s">
        <v>121</v>
      </c>
      <c r="C9" s="49">
        <f>IF(B9="Да",Парапетры!C4,0)</f>
        <v>0</v>
      </c>
      <c r="D9" s="5"/>
      <c r="E9" s="23" t="s">
        <v>9</v>
      </c>
      <c r="F9" s="10">
        <v>6</v>
      </c>
      <c r="G9" s="10">
        <f>IF(F9="","-",ROUNDUP(IFERROR(VLOOKUP(F9,Парапетры!$G$4:$P$77,$C$4,FALSE),0)*$C$18,0))</f>
        <v>22</v>
      </c>
      <c r="H9" s="10">
        <v>3</v>
      </c>
      <c r="I9" s="10">
        <f>IF(H9="","-",ROUNDUP(IFERROR(VLOOKUP(H9,Парапетры!$G$4:$P$77,$C$4,FALSE),0)*$C$18,0))</f>
        <v>34</v>
      </c>
    </row>
    <row r="10" spans="1:9" ht="13.5" customHeight="1">
      <c r="A10" s="40" t="s">
        <v>105</v>
      </c>
      <c r="B10" s="45" t="s">
        <v>121</v>
      </c>
      <c r="C10" s="49">
        <f>IF(B10="Да",Парапетры!C5,0)</f>
        <v>0</v>
      </c>
      <c r="D10" s="3"/>
      <c r="E10" s="54" t="s">
        <v>57</v>
      </c>
      <c r="F10" s="10">
        <v>7</v>
      </c>
      <c r="G10" s="10">
        <f>IF(F10="","-",ROUNDUP(IFERROR(VLOOKUP(F10,Парапетры!$G$4:$P$77,$C$4,FALSE),0)*$C$18,0))</f>
        <v>19</v>
      </c>
      <c r="H10" s="10"/>
      <c r="I10" s="10" t="str">
        <f>IF(H10="","-",ROUNDUP(IFERROR(VLOOKUP(H10,Парапетры!$G$4:$P$77,$C$4,FALSE),0)*$C$18,0))</f>
        <v>-</v>
      </c>
    </row>
    <row r="11" spans="1:9" ht="13.5" customHeight="1">
      <c r="A11" s="40" t="s">
        <v>106</v>
      </c>
      <c r="B11" s="45" t="s">
        <v>121</v>
      </c>
      <c r="C11" s="49">
        <f>IF(B11="Да",Парапетры!C6,0)</f>
        <v>0</v>
      </c>
      <c r="D11" s="5"/>
      <c r="E11" s="23" t="s">
        <v>46</v>
      </c>
      <c r="F11" s="10">
        <v>8</v>
      </c>
      <c r="G11" s="10">
        <f>IF(F11="","-",ROUNDUP(IFERROR(VLOOKUP(F11,Парапетры!$G$4:$P$77,$C$4,FALSE),0)*$C$18,0))</f>
        <v>16</v>
      </c>
      <c r="H11" s="10">
        <v>5</v>
      </c>
      <c r="I11" s="10">
        <f>IF(H11="","-",ROUNDUP(IFERROR(VLOOKUP(H11,Парапетры!$G$4:$P$77,$C$4,FALSE),0)*$C$18,0))</f>
        <v>25</v>
      </c>
    </row>
    <row r="12" spans="1:9" ht="13.5" customHeight="1">
      <c r="A12" s="40" t="s">
        <v>157</v>
      </c>
      <c r="B12" s="45" t="s">
        <v>120</v>
      </c>
      <c r="C12" s="49">
        <f>IF(B12="Да",Парапетры!C7,0)</f>
        <v>0.02</v>
      </c>
      <c r="D12" s="5"/>
      <c r="E12" s="23" t="s">
        <v>58</v>
      </c>
      <c r="F12" s="10">
        <v>9</v>
      </c>
      <c r="G12" s="10">
        <f>IF(F12="","-",ROUNDUP(IFERROR(VLOOKUP(F12,Парапетры!$G$4:$P$77,$C$4,FALSE),0)*$C$18,0))</f>
        <v>13</v>
      </c>
      <c r="H12" s="10">
        <v>2</v>
      </c>
      <c r="I12" s="10">
        <f>IF(H12="","-",ROUNDUP(IFERROR(VLOOKUP(H12,Парапетры!$G$4:$P$77,$C$4,FALSE),0)*$C$18,0))</f>
        <v>40</v>
      </c>
    </row>
    <row r="13" spans="1:9" ht="13.5" customHeight="1">
      <c r="A13" s="41" t="s">
        <v>127</v>
      </c>
      <c r="B13" s="46">
        <v>5</v>
      </c>
      <c r="C13" s="42">
        <f>B13*Парапетры!C8</f>
        <v>0.15</v>
      </c>
      <c r="D13" s="3"/>
      <c r="E13" s="23" t="s">
        <v>59</v>
      </c>
      <c r="F13" s="10">
        <v>10</v>
      </c>
      <c r="G13" s="10">
        <f>IF(F13="","-",ROUNDUP(IFERROR(VLOOKUP(F13,Парапетры!$G$4:$P$77,$C$4,FALSE),0)*$C$18,0))</f>
        <v>11</v>
      </c>
      <c r="H13" s="10"/>
      <c r="I13" s="10" t="str">
        <f>IF(H13="","-",ROUNDUP(IFERROR(VLOOKUP(H13,Парапетры!$G$4:$P$77,$C$4,FALSE),0)*$C$18,0))</f>
        <v>-</v>
      </c>
    </row>
    <row r="14" spans="1:9" ht="15.75">
      <c r="A14" s="43" t="s">
        <v>190</v>
      </c>
      <c r="B14" s="47">
        <v>0</v>
      </c>
      <c r="C14" s="42">
        <f>B14*Парапетры!C9</f>
        <v>0</v>
      </c>
      <c r="D14" s="5"/>
      <c r="E14" s="23" t="s">
        <v>60</v>
      </c>
      <c r="F14" s="52" t="s">
        <v>136</v>
      </c>
      <c r="G14" s="10">
        <f>IF(F14="","-",ROUNDUP(IFERROR(VLOOKUP(F14,Парапетры!$G$4:$P$77,$C$4,FALSE),0)*$C$18,0))</f>
        <v>0</v>
      </c>
      <c r="H14" s="10">
        <v>14</v>
      </c>
      <c r="I14" s="10">
        <f>IF(H14="","-",ROUNDUP(IFERROR(VLOOKUP(H14,Парапетры!$G$4:$P$77,$C$4,FALSE),0)*$C$18,0))</f>
        <v>5</v>
      </c>
    </row>
    <row r="15" spans="1:9" ht="15" customHeight="1">
      <c r="A15" s="41" t="s">
        <v>128</v>
      </c>
      <c r="B15" s="46">
        <v>3</v>
      </c>
      <c r="C15" s="42">
        <f>B15*Парапетры!C10</f>
        <v>4.4999999999999998E-2</v>
      </c>
      <c r="D15" s="5"/>
      <c r="E15" s="23" t="s">
        <v>15</v>
      </c>
      <c r="F15" s="52" t="s">
        <v>135</v>
      </c>
      <c r="G15" s="10">
        <f>IF(F15="","-",ROUNDUP(IFERROR(VLOOKUP(F15,Парапетры!$G$4:$P$77,$C$4,FALSE),0)*$C$18,0))</f>
        <v>0</v>
      </c>
      <c r="H15" s="10">
        <v>7</v>
      </c>
      <c r="I15" s="10">
        <f>IF(H15="","-",ROUNDUP(IFERROR(VLOOKUP(H15,Парапетры!$G$4:$P$77,$C$4,FALSE),0)*$C$18,0))</f>
        <v>19</v>
      </c>
    </row>
    <row r="16" spans="1:9" ht="15.75">
      <c r="A16" s="99" t="s">
        <v>129</v>
      </c>
      <c r="B16" s="101">
        <v>6</v>
      </c>
      <c r="C16" s="103">
        <f>B16*Парапетры!C11</f>
        <v>0.30000000000000004</v>
      </c>
      <c r="D16" s="3"/>
      <c r="E16" s="23" t="s">
        <v>4</v>
      </c>
      <c r="F16" s="52" t="s">
        <v>159</v>
      </c>
      <c r="G16" s="10">
        <f>IF(F16="","-",ROUNDUP(IFERROR(VLOOKUP(F16,Парапетры!$G$4:$P$77,$C$4,FALSE),0)*$C$18,0))</f>
        <v>0</v>
      </c>
      <c r="H16" s="83"/>
      <c r="I16" s="10" t="str">
        <f>IF(H16="","-",ROUNDUP(IFERROR(VLOOKUP(H16,Парапетры!$G$4:$P$77,$C$4,FALSE),0)*$C$18,0))</f>
        <v>-</v>
      </c>
    </row>
    <row r="17" spans="1:9" ht="15.75">
      <c r="A17" s="100"/>
      <c r="B17" s="102"/>
      <c r="C17" s="104"/>
      <c r="D17" s="5"/>
      <c r="E17" s="23" t="s">
        <v>61</v>
      </c>
      <c r="F17" s="52" t="s">
        <v>160</v>
      </c>
      <c r="G17" s="10">
        <f>IF(F17="","-",ROUNDUP(IFERROR(VLOOKUP(F17,Парапетры!$G$4:$P$77,$C$4,FALSE),0)*$C$18,0))</f>
        <v>0</v>
      </c>
      <c r="H17" s="83"/>
      <c r="I17" s="10" t="str">
        <f>IF(H17="","-",ROUNDUP(IFERROR(VLOOKUP(H17,Парапетры!$G$4:$P$77,$C$4,FALSE),0)*$C$18,0))</f>
        <v>-</v>
      </c>
    </row>
    <row r="18" spans="1:9" ht="15.75">
      <c r="A18" s="35" t="s">
        <v>130</v>
      </c>
      <c r="B18" s="36"/>
      <c r="C18" s="28">
        <f>SUM(C7:C17)+1</f>
        <v>1.5150000000000001</v>
      </c>
      <c r="D18" s="5"/>
      <c r="E18" s="23" t="s">
        <v>69</v>
      </c>
      <c r="F18" s="52" t="s">
        <v>161</v>
      </c>
      <c r="G18" s="10">
        <f>IF(F18="","-",ROUNDUP(IFERROR(VLOOKUP(F18,Парапетры!$G$4:$P$77,$C$4,FALSE),0)*$C$18,0))</f>
        <v>0</v>
      </c>
      <c r="H18" s="83"/>
      <c r="I18" s="10" t="str">
        <f>IF(H18="","-",ROUNDUP(IFERROR(VLOOKUP(H18,Парапетры!$G$4:$P$77,$C$4,FALSE),0)*$C$18,0))</f>
        <v>-</v>
      </c>
    </row>
    <row r="19" spans="1:9" ht="15.75">
      <c r="D19" s="3"/>
      <c r="E19" s="23" t="s">
        <v>49</v>
      </c>
      <c r="F19" s="52" t="s">
        <v>136</v>
      </c>
      <c r="G19" s="10">
        <f>IF(F19="","-",ROUNDUP(IFERROR(VLOOKUP(F19,Парапетры!$G$4:$P$77,$C$4,FALSE),0)*$C$18,0))</f>
        <v>0</v>
      </c>
      <c r="H19" s="83"/>
      <c r="I19" s="10" t="str">
        <f>IF(H19="","-",ROUNDUP(IFERROR(VLOOKUP(H19,Парапетры!$G$4:$P$77,$C$4,FALSE),0)*$C$18,0))</f>
        <v>-</v>
      </c>
    </row>
    <row r="20" spans="1:9" ht="22.5" customHeight="1">
      <c r="A20" s="34" t="s">
        <v>188</v>
      </c>
      <c r="B20" s="5"/>
      <c r="C20" s="5">
        <f>MAX(I4:I40)</f>
        <v>46</v>
      </c>
      <c r="D20" s="5"/>
      <c r="E20" s="23" t="s">
        <v>30</v>
      </c>
      <c r="F20" s="52" t="s">
        <v>135</v>
      </c>
      <c r="G20" s="10">
        <f>IF(F20="","-",ROUNDUP(IFERROR(VLOOKUP(F20,Парапетры!$G$4:$P$77,$C$4,FALSE),0)*$C$18,0))</f>
        <v>0</v>
      </c>
      <c r="H20" s="83"/>
      <c r="I20" s="10" t="str">
        <f>IF(H20="","-",ROUNDUP(IFERROR(VLOOKUP(H20,Парапетры!$G$4:$P$77,$C$4,FALSE),0)*$C$18,0))</f>
        <v>-</v>
      </c>
    </row>
    <row r="21" spans="1:9" ht="15.75">
      <c r="A21" s="34" t="s">
        <v>189</v>
      </c>
      <c r="B21" s="5"/>
      <c r="C21" s="5" t="str">
        <f>IF(C20&gt;=Парапетры!C16,"Премьер",IF(C20&gt;=Парапетры!C17,"A",IF(C20&gt;=Парапетры!C18,"B",IF(C20&gt;=Парапетры!C19,"C","D"))))</f>
        <v>C</v>
      </c>
      <c r="D21" s="5"/>
      <c r="E21" s="23" t="s">
        <v>14</v>
      </c>
      <c r="F21" s="52" t="s">
        <v>159</v>
      </c>
      <c r="G21" s="10">
        <f>IF(F21="","-",ROUNDUP(IFERROR(VLOOKUP(F21,Парапетры!$G$4:$P$77,$C$4,FALSE),0)*$C$18,0))</f>
        <v>0</v>
      </c>
      <c r="H21" s="10">
        <v>4</v>
      </c>
      <c r="I21" s="10">
        <f>IF(H21="","-",ROUNDUP(IFERROR(VLOOKUP(H21,Парапетры!$G$4:$P$77,$C$4,FALSE),0)*$C$18,0))</f>
        <v>29</v>
      </c>
    </row>
    <row r="22" spans="1:9" ht="15.75">
      <c r="A22" s="34" t="s">
        <v>216</v>
      </c>
      <c r="B22" s="3"/>
      <c r="C22" s="3" t="s">
        <v>195</v>
      </c>
      <c r="D22" s="3"/>
      <c r="E22" s="23" t="s">
        <v>62</v>
      </c>
      <c r="F22" s="52" t="s">
        <v>160</v>
      </c>
      <c r="G22" s="10">
        <f>IF(F22="","-",ROUNDUP(IFERROR(VLOOKUP(F22,Парапетры!$G$4:$P$77,$C$4,FALSE),0)*$C$18,0))</f>
        <v>0</v>
      </c>
      <c r="H22" s="83">
        <v>11</v>
      </c>
      <c r="I22" s="10">
        <f>IF(H22="","-",ROUNDUP(IFERROR(VLOOKUP(H22,Парапетры!$G$4:$P$77,$C$4,FALSE),0)*$C$18,0))</f>
        <v>10</v>
      </c>
    </row>
    <row r="23" spans="1:9" ht="15.75">
      <c r="A23" s="34"/>
      <c r="B23" s="5"/>
      <c r="C23" s="5"/>
      <c r="D23" s="5"/>
      <c r="E23" s="23" t="s">
        <v>63</v>
      </c>
      <c r="F23" s="52" t="s">
        <v>161</v>
      </c>
      <c r="G23" s="10">
        <f>IF(F23="","-",ROUNDUP(IFERROR(VLOOKUP(F23,Парапетры!$G$4:$P$77,$C$4,FALSE),0)*$C$18,0))</f>
        <v>0</v>
      </c>
      <c r="H23" s="83"/>
      <c r="I23" s="10" t="str">
        <f>IF(H23="","-",ROUNDUP(IFERROR(VLOOKUP(H23,Парапетры!$G$4:$P$77,$C$4,FALSE),0)*$C$18,0))</f>
        <v>-</v>
      </c>
    </row>
    <row r="24" spans="1:9" ht="15.75">
      <c r="A24" s="34" t="s">
        <v>172</v>
      </c>
      <c r="B24" s="5"/>
      <c r="C24" s="5"/>
      <c r="D24" s="5"/>
      <c r="E24" s="23" t="s">
        <v>234</v>
      </c>
      <c r="F24" s="52"/>
      <c r="G24" s="10"/>
      <c r="H24" s="10">
        <v>6</v>
      </c>
      <c r="I24" s="10">
        <f>IF(H24="","-",ROUNDUP(IFERROR(VLOOKUP(H24,Парапетры!$G$4:$P$77,$C$4,FALSE),0)*$C$18,0))</f>
        <v>22</v>
      </c>
    </row>
    <row r="25" spans="1:9" ht="15.75">
      <c r="A25" s="33"/>
      <c r="B25" s="3"/>
      <c r="C25" s="3"/>
      <c r="D25" s="3"/>
      <c r="E25" s="23" t="s">
        <v>235</v>
      </c>
      <c r="F25" s="52"/>
      <c r="G25" s="10"/>
      <c r="H25" s="10">
        <v>8</v>
      </c>
      <c r="I25" s="10">
        <f>IF(H25="","-",ROUNDUP(IFERROR(VLOOKUP(H25,Парапетры!$G$4:$P$77,$C$4,FALSE),0)*$C$18,0))</f>
        <v>16</v>
      </c>
    </row>
    <row r="26" spans="1:9" ht="15.75">
      <c r="A26" s="34"/>
      <c r="B26" s="5"/>
      <c r="C26" s="5"/>
      <c r="D26" s="5"/>
      <c r="E26" s="23"/>
      <c r="F26" s="52"/>
      <c r="G26" s="10"/>
      <c r="H26" s="10"/>
      <c r="I26" s="10" t="str">
        <f>IF(H26="","-",ROUNDUP(IFERROR(VLOOKUP(H26,Парапетры!$G$4:$P$77,$C$4,FALSE),0)*$C$18,0))</f>
        <v>-</v>
      </c>
    </row>
    <row r="27" spans="1:9" ht="15.75">
      <c r="A27" s="34"/>
      <c r="B27" s="5"/>
      <c r="C27" s="5"/>
      <c r="D27" s="5"/>
      <c r="E27" s="23" t="s">
        <v>236</v>
      </c>
      <c r="F27" s="52"/>
      <c r="G27" s="10"/>
      <c r="H27" s="10">
        <v>12</v>
      </c>
      <c r="I27" s="10">
        <f>IF(H27="","-",ROUNDUP(IFERROR(VLOOKUP(H27,Парапетры!$G$4:$P$77,$C$4,FALSE),0)*$C$18,0))</f>
        <v>8</v>
      </c>
    </row>
    <row r="28" spans="1:9" ht="15" customHeight="1">
      <c r="A28" s="33"/>
      <c r="B28" s="3"/>
      <c r="C28" s="3"/>
      <c r="D28" s="3"/>
      <c r="E28" s="23" t="s">
        <v>237</v>
      </c>
      <c r="F28" s="52"/>
      <c r="G28" s="10"/>
      <c r="H28" s="10">
        <v>15</v>
      </c>
      <c r="I28" s="10">
        <f>IF(H28="","-",ROUNDUP(IFERROR(VLOOKUP(H28,Парапетры!$G$4:$P$77,$C$4,FALSE),0)*$C$18,0))</f>
        <v>4</v>
      </c>
    </row>
    <row r="29" spans="1:9" ht="15.75">
      <c r="A29" s="34"/>
      <c r="B29" s="5"/>
      <c r="C29" s="5"/>
      <c r="D29" s="5"/>
      <c r="F29"/>
      <c r="G29"/>
      <c r="H29"/>
      <c r="I29"/>
    </row>
    <row r="30" spans="1:9" ht="15.75">
      <c r="A30" s="34"/>
      <c r="B30" s="5"/>
      <c r="C30" s="5"/>
      <c r="D30" s="5"/>
      <c r="F30"/>
      <c r="G30"/>
      <c r="H30"/>
      <c r="I30"/>
    </row>
    <row r="31" spans="1:9" ht="15.75">
      <c r="A31" s="33"/>
      <c r="B31" s="3"/>
      <c r="C31" s="3"/>
      <c r="D31" s="3"/>
      <c r="F31"/>
      <c r="G31"/>
      <c r="H31"/>
      <c r="I31"/>
    </row>
    <row r="32" spans="1:9" ht="15.75">
      <c r="A32" s="34"/>
      <c r="B32" s="5"/>
      <c r="C32" s="5"/>
      <c r="D32" s="5"/>
      <c r="F32"/>
      <c r="G32"/>
      <c r="H32"/>
      <c r="I32"/>
    </row>
    <row r="33" spans="1:9" ht="15.75">
      <c r="A33" s="34"/>
      <c r="B33" s="5"/>
      <c r="C33" s="5"/>
      <c r="D33" s="5"/>
      <c r="F33"/>
      <c r="G33"/>
      <c r="H33"/>
      <c r="I33"/>
    </row>
    <row r="34" spans="1:9" ht="15.75">
      <c r="A34" s="33"/>
      <c r="B34" s="3"/>
      <c r="C34" s="3"/>
      <c r="D34" s="3"/>
      <c r="F34"/>
      <c r="G34"/>
      <c r="H34"/>
      <c r="I34"/>
    </row>
    <row r="35" spans="1:9" ht="15.75">
      <c r="A35" s="34"/>
      <c r="B35" s="5"/>
      <c r="C35" s="5"/>
      <c r="D35" s="5"/>
      <c r="F35"/>
      <c r="G35"/>
      <c r="H35"/>
      <c r="I35"/>
    </row>
    <row r="36" spans="1:9" ht="15.75">
      <c r="A36" s="33"/>
      <c r="B36" s="3"/>
      <c r="C36" s="3"/>
      <c r="D36" s="3"/>
      <c r="F36"/>
      <c r="G36"/>
      <c r="H36"/>
      <c r="I36"/>
    </row>
    <row r="37" spans="1:9">
      <c r="F37"/>
      <c r="G37"/>
      <c r="H37"/>
      <c r="I37"/>
    </row>
    <row r="38" spans="1:9">
      <c r="F38"/>
      <c r="G38"/>
      <c r="H38"/>
      <c r="I38"/>
    </row>
    <row r="39" spans="1:9">
      <c r="F39"/>
      <c r="G39"/>
      <c r="H39"/>
      <c r="I39"/>
    </row>
    <row r="40" spans="1:9">
      <c r="F40"/>
      <c r="G40"/>
      <c r="H40"/>
      <c r="I40"/>
    </row>
  </sheetData>
  <mergeCells count="8">
    <mergeCell ref="E1:I1"/>
    <mergeCell ref="A2:B2"/>
    <mergeCell ref="F2:G2"/>
    <mergeCell ref="A3:C3"/>
    <mergeCell ref="A16:A17"/>
    <mergeCell ref="B16:B17"/>
    <mergeCell ref="C16:C17"/>
    <mergeCell ref="H2:I2"/>
  </mergeCells>
  <phoneticPr fontId="5" type="noConversion"/>
  <dataValidations count="1">
    <dataValidation type="list" allowBlank="1" showInputMessage="1" showErrorMessage="1" sqref="B7:B12 C2">
      <formula1>ДАнет</formula1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42"/>
  <sheetViews>
    <sheetView workbookViewId="0">
      <selection activeCell="A2" sqref="A2:B2"/>
    </sheetView>
  </sheetViews>
  <sheetFormatPr defaultColWidth="18.85546875" defaultRowHeight="12.75"/>
  <cols>
    <col min="1" max="1" width="47.42578125" style="32" customWidth="1"/>
    <col min="2" max="2" width="9.140625"/>
    <col min="3" max="3" width="9.85546875" customWidth="1"/>
    <col min="4" max="4" width="14.5703125" customWidth="1"/>
    <col min="5" max="5" width="41.42578125" customWidth="1"/>
    <col min="6" max="6" width="9.7109375" style="58" customWidth="1"/>
    <col min="7" max="7" width="9.7109375" style="14" customWidth="1"/>
    <col min="8" max="8" width="9.7109375" style="58" customWidth="1"/>
    <col min="9" max="9" width="9.7109375" style="14" customWidth="1"/>
  </cols>
  <sheetData>
    <row r="1" spans="1:9" ht="18.75">
      <c r="A1" s="98" t="s">
        <v>238</v>
      </c>
      <c r="B1" s="98"/>
      <c r="C1" s="98"/>
      <c r="D1" s="98"/>
      <c r="E1" s="95" t="s">
        <v>118</v>
      </c>
      <c r="F1" s="95"/>
      <c r="G1" s="95"/>
      <c r="H1" s="95"/>
      <c r="I1" s="95"/>
    </row>
    <row r="2" spans="1:9" ht="19.5">
      <c r="A2" s="96" t="s">
        <v>119</v>
      </c>
      <c r="B2" s="96"/>
      <c r="C2" s="31" t="s">
        <v>120</v>
      </c>
      <c r="D2" s="30">
        <f>IF(C2="Да",5,3)</f>
        <v>5</v>
      </c>
      <c r="E2" s="27"/>
      <c r="F2" s="105" t="s">
        <v>182</v>
      </c>
      <c r="G2" s="105"/>
      <c r="H2" s="105" t="s">
        <v>183</v>
      </c>
      <c r="I2" s="105"/>
    </row>
    <row r="3" spans="1:9" ht="18.75">
      <c r="A3" s="97" t="s">
        <v>122</v>
      </c>
      <c r="B3" s="97"/>
      <c r="C3" s="97"/>
      <c r="E3" s="27"/>
      <c r="F3" s="59" t="s">
        <v>0</v>
      </c>
      <c r="G3" s="50" t="s">
        <v>1</v>
      </c>
      <c r="H3" s="52" t="s">
        <v>0</v>
      </c>
      <c r="I3" s="10" t="s">
        <v>1</v>
      </c>
    </row>
    <row r="4" spans="1:9" ht="15.75">
      <c r="A4" s="37" t="s">
        <v>126</v>
      </c>
      <c r="B4" s="38">
        <v>32</v>
      </c>
      <c r="C4" s="67">
        <f>IF(B4&gt;29,2,IF(B4&gt;23,3,IF(B4&gt;19,4,IF(B4&gt;14,5,IF(B4&gt;12,6,IF(B4&gt;10,7,IF(B4&gt;8,8,IF(B4&gt;6,9,10))))))))</f>
        <v>2</v>
      </c>
      <c r="D4" s="3"/>
      <c r="E4" s="23" t="s">
        <v>53</v>
      </c>
      <c r="F4" s="52" t="s">
        <v>142</v>
      </c>
      <c r="G4" s="10">
        <v>53</v>
      </c>
      <c r="H4" s="52"/>
      <c r="I4" s="10" t="str">
        <f>IF(H4="","-",ROUNDUP(IFERROR(VLOOKUP(H4,Парапетры!$G$81:$P$87,$C$4,FALSE),0)*$C$18,0))</f>
        <v>-</v>
      </c>
    </row>
    <row r="5" spans="1:9" ht="15.75">
      <c r="D5" s="5"/>
      <c r="E5" s="23" t="s">
        <v>37</v>
      </c>
      <c r="F5" s="52" t="s">
        <v>146</v>
      </c>
      <c r="G5" s="10">
        <v>27</v>
      </c>
      <c r="H5" s="52"/>
      <c r="I5" s="10" t="str">
        <f>IF(H5="","-",ROUNDUP(IFERROR(VLOOKUP(H5,Парапетры!$G$81:$P$87,$C$4,FALSE),0)*$C$18,0))</f>
        <v>-</v>
      </c>
    </row>
    <row r="6" spans="1:9" ht="15.75">
      <c r="A6" s="78" t="s">
        <v>123</v>
      </c>
      <c r="B6" s="79" t="s">
        <v>124</v>
      </c>
      <c r="C6" s="79" t="s">
        <v>125</v>
      </c>
      <c r="D6" s="5"/>
      <c r="E6" s="23" t="s">
        <v>65</v>
      </c>
      <c r="F6" s="52" t="s">
        <v>143</v>
      </c>
      <c r="G6" s="10">
        <v>47</v>
      </c>
      <c r="H6" s="52"/>
      <c r="I6" s="10" t="str">
        <f>IF(H6="","-",ROUNDUP(IFERROR(VLOOKUP(H6,Парапетры!$G$81:$P$87,$C$4,FALSE),0)*$C$18,0))</f>
        <v>-</v>
      </c>
    </row>
    <row r="7" spans="1:9" ht="15.75">
      <c r="A7" s="39" t="s">
        <v>101</v>
      </c>
      <c r="B7" s="44" t="s">
        <v>121</v>
      </c>
      <c r="C7" s="48">
        <f>IF(B7="Да",Парапетры!C2,0)</f>
        <v>0</v>
      </c>
      <c r="D7" s="3"/>
      <c r="E7" s="23" t="s">
        <v>60</v>
      </c>
      <c r="F7" s="52" t="s">
        <v>147</v>
      </c>
      <c r="G7" s="10">
        <v>18</v>
      </c>
      <c r="H7" s="52"/>
      <c r="I7" s="10" t="str">
        <f>IF(H7="","-",ROUNDUP(IFERROR(VLOOKUP(H7,Парапетры!$G$81:$P$87,$C$4,FALSE),0)*$C$18,0))</f>
        <v>-</v>
      </c>
    </row>
    <row r="8" spans="1:9" ht="15.75">
      <c r="A8" s="40" t="s">
        <v>103</v>
      </c>
      <c r="B8" s="45" t="s">
        <v>121</v>
      </c>
      <c r="C8" s="49">
        <f>IF(B8="Да",Парапетры!C3,0)</f>
        <v>0</v>
      </c>
      <c r="D8" s="5"/>
      <c r="E8" s="23" t="s">
        <v>55</v>
      </c>
      <c r="F8" s="52" t="s">
        <v>147</v>
      </c>
      <c r="G8" s="10">
        <v>18</v>
      </c>
      <c r="H8" s="52"/>
      <c r="I8" s="10" t="str">
        <f>IF(H8="","-",ROUNDUP(IFERROR(VLOOKUP(H8,Парапетры!$G$81:$P$87,$C$4,FALSE),0)*$C$18,0))</f>
        <v>-</v>
      </c>
    </row>
    <row r="9" spans="1:9" ht="15.75">
      <c r="A9" s="40" t="s">
        <v>104</v>
      </c>
      <c r="B9" s="45" t="s">
        <v>121</v>
      </c>
      <c r="C9" s="49">
        <f>IF(B9="Да",Парапетры!C4,0)</f>
        <v>0</v>
      </c>
      <c r="D9" s="5"/>
      <c r="E9" s="23" t="s">
        <v>11</v>
      </c>
      <c r="F9" s="52" t="s">
        <v>147</v>
      </c>
      <c r="G9" s="10">
        <v>18</v>
      </c>
      <c r="H9" s="52"/>
      <c r="I9" s="10" t="str">
        <f>IF(H9="","-",ROUNDUP(IFERROR(VLOOKUP(H9,Парапетры!$G$81:$P$87,$C$4,FALSE),0)*$C$18,0))</f>
        <v>-</v>
      </c>
    </row>
    <row r="10" spans="1:9" ht="15.75">
      <c r="A10" s="40" t="s">
        <v>105</v>
      </c>
      <c r="B10" s="45" t="s">
        <v>121</v>
      </c>
      <c r="C10" s="49">
        <f>IF(B10="Да",Парапетры!C5,0)</f>
        <v>0</v>
      </c>
      <c r="D10" s="3"/>
      <c r="E10" s="23" t="s">
        <v>50</v>
      </c>
      <c r="F10" s="52" t="s">
        <v>144</v>
      </c>
      <c r="G10" s="10">
        <v>44</v>
      </c>
      <c r="H10" s="52"/>
      <c r="I10" s="10" t="str">
        <f>IF(H10="","-",ROUNDUP(IFERROR(VLOOKUP(H10,Парапетры!$G$81:$P$87,$C$4,FALSE),0)*$C$18,0))</f>
        <v>-</v>
      </c>
    </row>
    <row r="11" spans="1:9" ht="15.75">
      <c r="A11" s="40" t="s">
        <v>106</v>
      </c>
      <c r="B11" s="45" t="s">
        <v>121</v>
      </c>
      <c r="C11" s="49">
        <f>IF(B11="Да",Парапетры!C6,0)</f>
        <v>0</v>
      </c>
      <c r="D11" s="5"/>
      <c r="E11" s="23" t="s">
        <v>15</v>
      </c>
      <c r="F11" s="52" t="s">
        <v>147</v>
      </c>
      <c r="G11" s="10">
        <v>18</v>
      </c>
      <c r="H11" s="52"/>
      <c r="I11" s="10" t="str">
        <f>IF(H11="","-",ROUNDUP(IFERROR(VLOOKUP(H11,Парапетры!$G$81:$P$87,$C$4,FALSE),0)*$C$18,0))</f>
        <v>-</v>
      </c>
    </row>
    <row r="12" spans="1:9" ht="18.75">
      <c r="A12" s="40" t="s">
        <v>157</v>
      </c>
      <c r="B12" s="45" t="s">
        <v>121</v>
      </c>
      <c r="C12" s="49">
        <f>IF(B12="Да",Парапетры!C7,0)</f>
        <v>0</v>
      </c>
      <c r="D12" s="5"/>
      <c r="E12" s="23" t="s">
        <v>57</v>
      </c>
      <c r="F12" s="52" t="s">
        <v>145</v>
      </c>
      <c r="G12" s="10">
        <v>35</v>
      </c>
      <c r="H12" s="52"/>
      <c r="I12" s="10" t="str">
        <f>IF(H12="","-",ROUNDUP(IFERROR(VLOOKUP(H12,Парапетры!$G$81:$P$87,$C$4,FALSE),0)*$C$18,0))</f>
        <v>-</v>
      </c>
    </row>
    <row r="13" spans="1:9" ht="15.75">
      <c r="A13" s="41" t="s">
        <v>127</v>
      </c>
      <c r="B13" s="46"/>
      <c r="C13" s="42">
        <f>B13*Парапетры!C8</f>
        <v>0</v>
      </c>
      <c r="D13" s="3"/>
      <c r="E13" s="23" t="s">
        <v>40</v>
      </c>
      <c r="F13" s="52" t="s">
        <v>147</v>
      </c>
      <c r="G13" s="10">
        <v>18</v>
      </c>
      <c r="H13" s="52"/>
      <c r="I13" s="10" t="str">
        <f>IF(H13="","-",ROUNDUP(IFERROR(VLOOKUP(H13,Парапетры!$G$81:$P$87,$C$4,FALSE),0)*$C$18,0))</f>
        <v>-</v>
      </c>
    </row>
    <row r="14" spans="1:9" ht="15.75">
      <c r="A14" s="43" t="s">
        <v>190</v>
      </c>
      <c r="B14" s="47"/>
      <c r="C14" s="42">
        <f>B14*Парапетры!C9</f>
        <v>0</v>
      </c>
      <c r="D14" s="5"/>
      <c r="E14" s="23" t="s">
        <v>41</v>
      </c>
      <c r="F14" s="52" t="s">
        <v>145</v>
      </c>
      <c r="G14" s="10">
        <v>35</v>
      </c>
      <c r="H14" s="52"/>
      <c r="I14" s="10" t="str">
        <f>IF(H14="","-",ROUNDUP(IFERROR(VLOOKUP(H14,Парапетры!$G$81:$P$87,$C$4,FALSE),0)*$C$18,0))</f>
        <v>-</v>
      </c>
    </row>
    <row r="15" spans="1:9" ht="15.75">
      <c r="A15" s="41" t="s">
        <v>128</v>
      </c>
      <c r="B15" s="46"/>
      <c r="C15" s="42">
        <f>B15*Парапетры!C10</f>
        <v>0</v>
      </c>
      <c r="D15" s="5"/>
      <c r="E15" s="23" t="s">
        <v>46</v>
      </c>
      <c r="F15" s="52" t="s">
        <v>147</v>
      </c>
      <c r="G15" s="10">
        <v>18</v>
      </c>
      <c r="H15" s="52"/>
      <c r="I15" s="10" t="str">
        <f>IF(H15="","-",ROUNDUP(IFERROR(VLOOKUP(H15,Парапетры!$G$81:$P$87,$C$4,FALSE),0)*$C$18,0))</f>
        <v>-</v>
      </c>
    </row>
    <row r="16" spans="1:9" ht="15.75">
      <c r="A16" s="99" t="s">
        <v>129</v>
      </c>
      <c r="B16" s="101"/>
      <c r="C16" s="103">
        <f>B16*Парапетры!C11</f>
        <v>0</v>
      </c>
      <c r="D16" s="3"/>
      <c r="E16" s="23" t="s">
        <v>34</v>
      </c>
      <c r="F16" s="52" t="s">
        <v>145</v>
      </c>
      <c r="G16" s="10">
        <v>35</v>
      </c>
      <c r="H16" s="52"/>
      <c r="I16" s="10" t="str">
        <f>IF(H16="","-",ROUNDUP(IFERROR(VLOOKUP(H16,Парапетры!$G$81:$P$87,$C$4,FALSE),0)*$C$18,0))</f>
        <v>-</v>
      </c>
    </row>
    <row r="17" spans="1:9" ht="15.75">
      <c r="A17" s="100"/>
      <c r="B17" s="102"/>
      <c r="C17" s="104"/>
      <c r="D17" s="5"/>
      <c r="E17" s="23" t="s">
        <v>6</v>
      </c>
      <c r="F17" s="52" t="s">
        <v>146</v>
      </c>
      <c r="G17" s="10">
        <v>27</v>
      </c>
      <c r="H17" s="52"/>
      <c r="I17" s="10" t="str">
        <f>IF(H17="","-",ROUNDUP(IFERROR(VLOOKUP(H17,Парапетры!$G$81:$P$87,$C$4,FALSE),0)*$C$18,0))</f>
        <v>-</v>
      </c>
    </row>
    <row r="18" spans="1:9" ht="15.75">
      <c r="A18" s="35" t="s">
        <v>130</v>
      </c>
      <c r="B18" s="36"/>
      <c r="C18" s="28">
        <f>SUM(C7:C17)+1</f>
        <v>1</v>
      </c>
      <c r="D18" s="5"/>
      <c r="E18" s="23" t="s">
        <v>47</v>
      </c>
      <c r="F18" s="52" t="s">
        <v>145</v>
      </c>
      <c r="G18" s="10">
        <v>35</v>
      </c>
      <c r="H18" s="52"/>
      <c r="I18" s="10" t="str">
        <f>IF(H18="","-",ROUNDUP(IFERROR(VLOOKUP(H18,Парапетры!$G$81:$P$87,$C$4,FALSE),0)*$C$18,0))</f>
        <v>-</v>
      </c>
    </row>
    <row r="19" spans="1:9" ht="15.75">
      <c r="D19" s="3"/>
      <c r="E19" s="23" t="s">
        <v>66</v>
      </c>
      <c r="F19" s="52" t="s">
        <v>146</v>
      </c>
      <c r="G19" s="10">
        <v>27</v>
      </c>
      <c r="H19" s="52"/>
      <c r="I19" s="10" t="str">
        <f>IF(H19="","-",ROUNDUP(IFERROR(VLOOKUP(H19,Парапетры!$G$81:$P$87,$C$4,FALSE),0)*$C$18,0))</f>
        <v>-</v>
      </c>
    </row>
    <row r="20" spans="1:9" ht="15.75">
      <c r="A20" s="34" t="s">
        <v>188</v>
      </c>
      <c r="B20" s="5"/>
      <c r="C20" s="5">
        <f>MAX(I4:I40)</f>
        <v>0</v>
      </c>
      <c r="D20" s="5"/>
      <c r="E20" s="23" t="s">
        <v>67</v>
      </c>
      <c r="F20" s="52"/>
      <c r="G20" s="10" t="s">
        <v>2</v>
      </c>
      <c r="H20" s="52"/>
      <c r="I20" s="10" t="str">
        <f>IF(H20="","-",ROUNDUP(IFERROR(VLOOKUP(H20,Парапетры!$G$81:$P$87,$C$4,FALSE),0)*$C$18,0))</f>
        <v>-</v>
      </c>
    </row>
    <row r="21" spans="1:9" ht="15.75">
      <c r="A21" s="34" t="s">
        <v>189</v>
      </c>
      <c r="B21" s="5"/>
      <c r="C21" s="5" t="str">
        <f>IF(C20&gt;=Парапетры!C24,"kA",IF(C20&gt;=Парапетры!C25,"kB",IF(C20&gt;=Парапетры!C26,"kC","kD")))</f>
        <v>kD</v>
      </c>
      <c r="D21" s="5"/>
      <c r="E21" s="23" t="s">
        <v>4</v>
      </c>
      <c r="F21" s="52" t="s">
        <v>147</v>
      </c>
      <c r="G21" s="10">
        <v>18</v>
      </c>
      <c r="H21" s="52"/>
      <c r="I21" s="10" t="str">
        <f>IF(H21="","-",ROUNDUP(IFERROR(VLOOKUP(H21,Парапетры!$G$81:$P$87,$C$4,FALSE),0)*$C$18,0))</f>
        <v>-</v>
      </c>
    </row>
    <row r="22" spans="1:9" ht="15.75">
      <c r="A22" s="34" t="s">
        <v>216</v>
      </c>
      <c r="B22" s="3"/>
      <c r="C22" s="3" t="s">
        <v>26</v>
      </c>
      <c r="D22" s="3"/>
      <c r="E22" s="23" t="s">
        <v>71</v>
      </c>
      <c r="F22" s="52" t="s">
        <v>147</v>
      </c>
      <c r="G22" s="10">
        <v>18</v>
      </c>
      <c r="H22" s="52"/>
      <c r="I22" s="10" t="str">
        <f>IF(H22="","-",ROUNDUP(IFERROR(VLOOKUP(H22,Парапетры!$G$81:$P$87,$C$4,FALSE),0)*$C$18,0))</f>
        <v>-</v>
      </c>
    </row>
    <row r="23" spans="1:9" ht="15.75">
      <c r="A23" s="34"/>
      <c r="B23" s="5"/>
      <c r="C23" s="5"/>
      <c r="D23" s="5"/>
      <c r="E23" s="23" t="s">
        <v>10</v>
      </c>
      <c r="F23" s="52" t="s">
        <v>147</v>
      </c>
      <c r="G23" s="10">
        <v>18</v>
      </c>
      <c r="H23" s="52"/>
      <c r="I23" s="10" t="str">
        <f>IF(H23="","-",ROUNDUP(IFERROR(VLOOKUP(H23,Парапетры!$G$81:$P$87,$C$4,FALSE),0)*$C$18,0))</f>
        <v>-</v>
      </c>
    </row>
    <row r="24" spans="1:9" ht="15.75">
      <c r="A24" s="34" t="s">
        <v>172</v>
      </c>
      <c r="B24" s="5"/>
      <c r="C24" s="5"/>
      <c r="D24" s="5"/>
      <c r="E24" s="23" t="s">
        <v>9</v>
      </c>
      <c r="F24" s="52" t="s">
        <v>146</v>
      </c>
      <c r="G24" s="10">
        <v>27</v>
      </c>
      <c r="H24" s="52"/>
      <c r="I24" s="10" t="str">
        <f>IF(H24="","-",ROUNDUP(IFERROR(VLOOKUP(H24,Парапетры!$G$81:$P$87,$C$4,FALSE),0)*$C$18,0))</f>
        <v>-</v>
      </c>
    </row>
    <row r="25" spans="1:9" ht="15.75">
      <c r="A25" s="34" t="s">
        <v>184</v>
      </c>
      <c r="B25" s="3"/>
      <c r="C25" s="3"/>
      <c r="D25" s="3"/>
      <c r="E25" s="23" t="s">
        <v>45</v>
      </c>
      <c r="F25" s="52" t="s">
        <v>147</v>
      </c>
      <c r="G25" s="10">
        <v>18</v>
      </c>
      <c r="H25" s="52"/>
      <c r="I25" s="10" t="str">
        <f>IF(H25="","-",ROUNDUP(IFERROR(VLOOKUP(H25,Парапетры!$G$81:$P$87,$C$4,FALSE),0)*$C$18,0))</f>
        <v>-</v>
      </c>
    </row>
    <row r="26" spans="1:9" ht="15.75">
      <c r="A26" s="34"/>
      <c r="B26" s="5"/>
      <c r="C26" s="5"/>
      <c r="D26" s="5"/>
      <c r="E26" s="23" t="s">
        <v>12</v>
      </c>
      <c r="F26" s="52" t="s">
        <v>146</v>
      </c>
      <c r="G26" s="10">
        <v>27</v>
      </c>
      <c r="H26" s="52"/>
      <c r="I26" s="10" t="str">
        <f>IF(H26="","-",ROUNDUP(IFERROR(VLOOKUP(H26,Парапетры!$G$81:$P$87,$C$4,FALSE),0)*$C$18,0))</f>
        <v>-</v>
      </c>
    </row>
    <row r="27" spans="1:9" ht="15.75">
      <c r="A27" s="34"/>
      <c r="B27" s="5"/>
      <c r="C27" s="5"/>
      <c r="D27" s="5"/>
      <c r="E27" s="23" t="s">
        <v>70</v>
      </c>
      <c r="F27" s="52" t="s">
        <v>147</v>
      </c>
      <c r="G27" s="10">
        <v>18</v>
      </c>
      <c r="H27" s="52"/>
      <c r="I27" s="10" t="str">
        <f>IF(H27="","-",ROUNDUP(IFERROR(VLOOKUP(H27,Парапетры!$G$81:$P$87,$C$4,FALSE),0)*$C$18,0))</f>
        <v>-</v>
      </c>
    </row>
    <row r="28" spans="1:9" ht="15.75">
      <c r="A28" s="33"/>
      <c r="B28" s="3"/>
      <c r="C28" s="3"/>
      <c r="D28" s="3"/>
      <c r="E28" s="23" t="s">
        <v>56</v>
      </c>
      <c r="F28" s="52" t="s">
        <v>146</v>
      </c>
      <c r="G28" s="10">
        <v>27</v>
      </c>
      <c r="H28" s="52"/>
      <c r="I28" s="10" t="str">
        <f>IF(H28="","-",ROUNDUP(IFERROR(VLOOKUP(H28,Парапетры!$G$81:$P$87,$C$4,FALSE),0)*$C$18,0))</f>
        <v>-</v>
      </c>
    </row>
    <row r="29" spans="1:9" ht="15.75">
      <c r="A29" s="34"/>
      <c r="B29" s="5"/>
      <c r="C29" s="5"/>
      <c r="D29" s="5"/>
      <c r="E29" s="23" t="s">
        <v>64</v>
      </c>
      <c r="F29" s="52" t="s">
        <v>147</v>
      </c>
      <c r="G29" s="10">
        <v>18</v>
      </c>
      <c r="H29" s="52"/>
      <c r="I29" s="10" t="str">
        <f>IF(H29="","-",ROUNDUP(IFERROR(VLOOKUP(H29,Парапетры!$G$81:$P$87,$C$4,FALSE),0)*$C$18,0))</f>
        <v>-</v>
      </c>
    </row>
    <row r="30" spans="1:9" ht="15.75">
      <c r="A30" s="34"/>
      <c r="B30" s="5"/>
      <c r="C30" s="5"/>
      <c r="D30" s="5"/>
      <c r="E30" s="23" t="s">
        <v>58</v>
      </c>
      <c r="F30" s="52" t="s">
        <v>146</v>
      </c>
      <c r="G30" s="10">
        <v>27</v>
      </c>
      <c r="H30" s="52"/>
      <c r="I30" s="10" t="str">
        <f>IF(H30="","-",ROUNDUP(IFERROR(VLOOKUP(H30,Парапетры!$G$81:$P$87,$C$4,FALSE),0)*$C$18,0))</f>
        <v>-</v>
      </c>
    </row>
    <row r="31" spans="1:9" ht="15.75">
      <c r="A31" s="33"/>
      <c r="B31" s="3"/>
      <c r="C31" s="3"/>
      <c r="D31" s="3"/>
      <c r="E31" s="23" t="s">
        <v>30</v>
      </c>
      <c r="F31" s="52" t="s">
        <v>144</v>
      </c>
      <c r="G31" s="10">
        <v>44</v>
      </c>
      <c r="H31" s="52"/>
      <c r="I31" s="10" t="str">
        <f>IF(H31="","-",ROUNDUP(IFERROR(VLOOKUP(H31,Парапетры!$G$81:$P$87,$C$4,FALSE),0)*$C$18,0))</f>
        <v>-</v>
      </c>
    </row>
    <row r="32" spans="1:9" ht="15.75">
      <c r="A32" s="34"/>
      <c r="B32" s="5"/>
      <c r="C32" s="5"/>
      <c r="D32" s="5"/>
      <c r="E32" s="23" t="s">
        <v>69</v>
      </c>
      <c r="F32" s="52" t="s">
        <v>146</v>
      </c>
      <c r="G32" s="10">
        <v>27</v>
      </c>
      <c r="H32" s="52"/>
      <c r="I32" s="10" t="str">
        <f>IF(H32="","-",ROUNDUP(IFERROR(VLOOKUP(H32,Парапетры!$G$81:$P$87,$C$4,FALSE),0)*$C$18,0))</f>
        <v>-</v>
      </c>
    </row>
    <row r="33" spans="1:9" ht="15.75">
      <c r="A33" s="34"/>
      <c r="B33" s="5"/>
      <c r="C33" s="5"/>
      <c r="D33" s="5"/>
      <c r="E33" s="23" t="s">
        <v>68</v>
      </c>
      <c r="F33" s="52" t="s">
        <v>147</v>
      </c>
      <c r="G33" s="10">
        <v>18</v>
      </c>
      <c r="H33" s="52"/>
      <c r="I33" s="10" t="str">
        <f>IF(H33="","-",ROUNDUP(IFERROR(VLOOKUP(H33,Парапетры!$G$81:$P$87,$C$4,FALSE),0)*$C$18,0))</f>
        <v>-</v>
      </c>
    </row>
    <row r="34" spans="1:9" ht="15.75">
      <c r="A34" s="33"/>
      <c r="B34" s="3"/>
      <c r="C34" s="3"/>
      <c r="D34" s="3"/>
      <c r="E34" s="23" t="s">
        <v>51</v>
      </c>
      <c r="F34" s="52" t="s">
        <v>147</v>
      </c>
      <c r="G34" s="10">
        <v>18</v>
      </c>
      <c r="H34" s="52"/>
      <c r="I34" s="10" t="str">
        <f>IF(H34="","-",ROUNDUP(IFERROR(VLOOKUP(H34,Парапетры!$G$81:$P$87,$C$4,FALSE),0)*$C$18,0))</f>
        <v>-</v>
      </c>
    </row>
    <row r="35" spans="1:9" ht="15.75">
      <c r="A35" s="34"/>
      <c r="B35" s="5"/>
      <c r="C35" s="5"/>
      <c r="D35" s="5"/>
      <c r="E35" s="23" t="s">
        <v>179</v>
      </c>
      <c r="F35" s="52"/>
      <c r="G35" s="10" t="s">
        <v>2</v>
      </c>
      <c r="H35" s="52"/>
      <c r="I35" s="10" t="str">
        <f>IF(H35="","-",ROUNDUP(IFERROR(VLOOKUP(H35,Парапетры!$G$81:$P$87,$C$4,FALSE),0)*$C$18,0))</f>
        <v>-</v>
      </c>
    </row>
    <row r="36" spans="1:9" ht="15.75">
      <c r="A36" s="33"/>
      <c r="B36" s="3"/>
      <c r="C36" s="3"/>
      <c r="D36" s="3"/>
      <c r="E36" s="23" t="s">
        <v>42</v>
      </c>
      <c r="F36" s="52"/>
      <c r="G36" s="10" t="s">
        <v>2</v>
      </c>
      <c r="H36" s="52"/>
      <c r="I36" s="10" t="str">
        <f>IF(H36="","-",ROUNDUP(IFERROR(VLOOKUP(H36,Парапетры!$G$81:$P$87,$C$4,FALSE),0)*$C$18,0))</f>
        <v>-</v>
      </c>
    </row>
    <row r="37" spans="1:9" ht="15.75">
      <c r="E37" s="23" t="s">
        <v>29</v>
      </c>
      <c r="F37" s="52"/>
      <c r="G37" s="10" t="s">
        <v>2</v>
      </c>
      <c r="H37" s="52"/>
      <c r="I37" s="10" t="str">
        <f>IF(H37="","-",ROUNDUP(IFERROR(VLOOKUP(H37,Парапетры!$G$81:$P$87,$C$4,FALSE),0)*$C$18,0))</f>
        <v>-</v>
      </c>
    </row>
    <row r="38" spans="1:9" ht="15.75">
      <c r="E38" s="23" t="s">
        <v>180</v>
      </c>
      <c r="F38" s="52"/>
      <c r="G38" s="10" t="s">
        <v>2</v>
      </c>
      <c r="H38" s="52"/>
      <c r="I38" s="10" t="str">
        <f>IF(H38="","-",ROUNDUP(IFERROR(VLOOKUP(H38,Парапетры!$G$81:$P$87,$C$4,FALSE),0)*$C$18,0))</f>
        <v>-</v>
      </c>
    </row>
    <row r="39" spans="1:9" ht="15.75">
      <c r="E39" s="23" t="s">
        <v>177</v>
      </c>
      <c r="F39" s="52"/>
      <c r="G39" s="10" t="s">
        <v>2</v>
      </c>
      <c r="H39" s="52"/>
      <c r="I39" s="10" t="str">
        <f>IF(H39="","-",ROUNDUP(IFERROR(VLOOKUP(H39,Парапетры!$G$81:$P$87,$C$4,FALSE),0)*$C$18,0))</f>
        <v>-</v>
      </c>
    </row>
    <row r="40" spans="1:9" ht="15.75">
      <c r="E40" s="23" t="s">
        <v>14</v>
      </c>
      <c r="F40" s="52"/>
      <c r="G40" s="10" t="s">
        <v>2</v>
      </c>
      <c r="H40" s="52"/>
      <c r="I40" s="10" t="str">
        <f>IF(H40="","-",ROUNDUP(IFERROR(VLOOKUP(H40,Парапетры!$G$81:$P$87,$C$4,FALSE),0)*$C$18,0))</f>
        <v>-</v>
      </c>
    </row>
    <row r="41" spans="1:9" ht="15.75">
      <c r="E41" s="23" t="s">
        <v>181</v>
      </c>
      <c r="F41" s="52"/>
      <c r="G41" s="10" t="s">
        <v>2</v>
      </c>
      <c r="H41" s="52"/>
      <c r="I41" s="10" t="str">
        <f>IF(H41="","-",ROUNDUP(IFERROR(VLOOKUP(H41,Парапетры!$G$81:$P$87,$C$4,FALSE),0)*$C$18,0))</f>
        <v>-</v>
      </c>
    </row>
    <row r="42" spans="1:9" ht="15.75">
      <c r="E42" s="23" t="s">
        <v>83</v>
      </c>
      <c r="F42" s="52"/>
      <c r="G42" s="10" t="s">
        <v>2</v>
      </c>
      <c r="H42" s="52"/>
      <c r="I42" s="10" t="str">
        <f>IF(H42="","-",ROUNDUP(IFERROR(VLOOKUP(H42,Парапетры!$G$81:$P$87,$C$4,FALSE),0)*$C$18,0))</f>
        <v>-</v>
      </c>
    </row>
  </sheetData>
  <mergeCells count="9">
    <mergeCell ref="A16:A17"/>
    <mergeCell ref="B16:B17"/>
    <mergeCell ref="C16:C17"/>
    <mergeCell ref="A1:D1"/>
    <mergeCell ref="E1:I1"/>
    <mergeCell ref="A2:B2"/>
    <mergeCell ref="F2:G2"/>
    <mergeCell ref="H2:I2"/>
    <mergeCell ref="A3:C3"/>
  </mergeCells>
  <phoneticPr fontId="5" type="noConversion"/>
  <dataValidations count="1">
    <dataValidation type="list" allowBlank="1" showInputMessage="1" showErrorMessage="1" sqref="B7:B12 C2">
      <formula1>ДАнет</formula1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87"/>
  <sheetViews>
    <sheetView topLeftCell="E43" workbookViewId="0">
      <selection activeCell="H69" sqref="H69"/>
    </sheetView>
  </sheetViews>
  <sheetFormatPr defaultRowHeight="12.75"/>
  <cols>
    <col min="1" max="1" width="56.42578125" customWidth="1"/>
    <col min="2" max="2" width="72.140625" customWidth="1"/>
    <col min="3" max="3" width="9.5703125" customWidth="1"/>
    <col min="5" max="6" width="4.7109375" customWidth="1"/>
    <col min="7" max="7" width="9.85546875" style="1" customWidth="1"/>
    <col min="8" max="11" width="9.42578125" style="14" customWidth="1"/>
    <col min="12" max="16" width="6.140625" style="51" customWidth="1"/>
    <col min="17" max="25" width="9.140625" style="6"/>
  </cols>
  <sheetData>
    <row r="1" spans="1:16" ht="21" thickBot="1">
      <c r="A1" s="110" t="s">
        <v>113</v>
      </c>
      <c r="B1" s="110"/>
      <c r="C1" s="110"/>
      <c r="G1" s="108" t="s">
        <v>131</v>
      </c>
      <c r="H1" s="108"/>
      <c r="I1" s="108"/>
      <c r="J1" s="108"/>
      <c r="K1" s="108"/>
      <c r="L1" s="108"/>
      <c r="M1" s="108"/>
      <c r="N1" s="108"/>
      <c r="O1" s="108"/>
      <c r="P1" s="108"/>
    </row>
    <row r="2" spans="1:16" ht="16.5" customHeight="1">
      <c r="A2" s="22" t="s">
        <v>102</v>
      </c>
      <c r="B2" s="23" t="s">
        <v>101</v>
      </c>
      <c r="C2" s="24">
        <v>0.1</v>
      </c>
      <c r="D2" s="19"/>
      <c r="E2" s="80" t="s">
        <v>120</v>
      </c>
      <c r="F2" s="74"/>
      <c r="G2" s="108" t="s">
        <v>140</v>
      </c>
      <c r="H2" s="108"/>
      <c r="I2" s="108"/>
      <c r="J2" s="108"/>
      <c r="K2" s="108"/>
      <c r="L2" s="108"/>
      <c r="M2" s="108"/>
      <c r="N2" s="108"/>
      <c r="O2" s="108"/>
      <c r="P2" s="108"/>
    </row>
    <row r="3" spans="1:16" ht="16.5" customHeight="1" thickBot="1">
      <c r="A3" s="109" t="s">
        <v>107</v>
      </c>
      <c r="B3" s="23" t="s">
        <v>103</v>
      </c>
      <c r="C3" s="24">
        <v>0.02</v>
      </c>
      <c r="D3" s="19"/>
      <c r="E3" s="81" t="s">
        <v>121</v>
      </c>
      <c r="F3" s="74"/>
      <c r="G3" s="12" t="s">
        <v>0</v>
      </c>
      <c r="H3" s="10" t="s">
        <v>100</v>
      </c>
      <c r="I3" s="10" t="s">
        <v>132</v>
      </c>
      <c r="J3" s="10" t="s">
        <v>133</v>
      </c>
      <c r="K3" s="10" t="s">
        <v>134</v>
      </c>
      <c r="L3" s="52" t="s">
        <v>135</v>
      </c>
      <c r="M3" s="53" t="s">
        <v>136</v>
      </c>
      <c r="N3" s="53" t="s">
        <v>137</v>
      </c>
      <c r="O3" s="53" t="s">
        <v>138</v>
      </c>
      <c r="P3" s="53" t="s">
        <v>139</v>
      </c>
    </row>
    <row r="4" spans="1:16" ht="16.5" customHeight="1">
      <c r="A4" s="109"/>
      <c r="B4" s="23" t="s">
        <v>104</v>
      </c>
      <c r="C4" s="24">
        <v>0.02</v>
      </c>
      <c r="D4" s="19"/>
      <c r="G4" s="12">
        <v>1</v>
      </c>
      <c r="H4" s="10">
        <v>60</v>
      </c>
      <c r="I4" s="10">
        <v>45</v>
      </c>
      <c r="J4" s="10">
        <v>38</v>
      </c>
      <c r="K4" s="10">
        <v>30</v>
      </c>
      <c r="L4" s="12">
        <v>24</v>
      </c>
      <c r="M4" s="53">
        <v>21</v>
      </c>
      <c r="N4" s="53">
        <v>18</v>
      </c>
      <c r="O4" s="53">
        <v>14</v>
      </c>
      <c r="P4" s="53">
        <v>10</v>
      </c>
    </row>
    <row r="5" spans="1:16" ht="16.5" customHeight="1">
      <c r="A5" s="109"/>
      <c r="B5" s="23" t="s">
        <v>105</v>
      </c>
      <c r="C5" s="24">
        <v>0.02</v>
      </c>
      <c r="D5" s="19"/>
      <c r="G5" s="12">
        <v>2</v>
      </c>
      <c r="H5" s="10">
        <v>55</v>
      </c>
      <c r="I5" s="10">
        <v>41</v>
      </c>
      <c r="J5" s="10">
        <v>34</v>
      </c>
      <c r="K5" s="10">
        <v>26</v>
      </c>
      <c r="L5" s="12">
        <v>21</v>
      </c>
      <c r="M5" s="53">
        <v>18</v>
      </c>
      <c r="N5" s="53">
        <v>15</v>
      </c>
      <c r="O5" s="53">
        <v>11</v>
      </c>
      <c r="P5" s="53">
        <v>7</v>
      </c>
    </row>
    <row r="6" spans="1:16" ht="16.5" customHeight="1">
      <c r="A6" s="109"/>
      <c r="B6" s="23" t="s">
        <v>106</v>
      </c>
      <c r="C6" s="24">
        <v>0.02</v>
      </c>
      <c r="D6" s="19"/>
      <c r="G6" s="12">
        <v>3</v>
      </c>
      <c r="H6" s="10">
        <v>51</v>
      </c>
      <c r="I6" s="10">
        <v>37</v>
      </c>
      <c r="J6" s="10">
        <v>30</v>
      </c>
      <c r="K6" s="10">
        <v>22</v>
      </c>
      <c r="L6" s="12">
        <v>18</v>
      </c>
      <c r="M6" s="53">
        <v>15</v>
      </c>
      <c r="N6" s="53">
        <v>12</v>
      </c>
      <c r="O6" s="53">
        <v>8</v>
      </c>
      <c r="P6" s="53">
        <v>5</v>
      </c>
    </row>
    <row r="7" spans="1:16" ht="16.5" customHeight="1">
      <c r="A7" s="109"/>
      <c r="B7" s="23" t="s">
        <v>109</v>
      </c>
      <c r="C7" s="24">
        <v>0.02</v>
      </c>
      <c r="D7" s="19"/>
      <c r="G7" s="12">
        <v>4</v>
      </c>
      <c r="H7" s="10">
        <v>47</v>
      </c>
      <c r="I7" s="10">
        <v>33</v>
      </c>
      <c r="J7" s="10">
        <v>26</v>
      </c>
      <c r="K7" s="10">
        <v>19</v>
      </c>
      <c r="L7" s="12">
        <v>15</v>
      </c>
      <c r="M7" s="53">
        <v>12</v>
      </c>
      <c r="N7" s="53">
        <v>9</v>
      </c>
      <c r="O7" s="53">
        <v>6</v>
      </c>
      <c r="P7" s="53">
        <v>3</v>
      </c>
    </row>
    <row r="8" spans="1:16" ht="16.5" customHeight="1">
      <c r="A8" s="23" t="s">
        <v>108</v>
      </c>
      <c r="B8" s="111" t="s">
        <v>114</v>
      </c>
      <c r="C8" s="24">
        <v>0.03</v>
      </c>
      <c r="D8" s="19"/>
      <c r="G8" s="12">
        <v>5</v>
      </c>
      <c r="H8" s="10">
        <v>44</v>
      </c>
      <c r="I8" s="10">
        <v>30</v>
      </c>
      <c r="J8" s="10">
        <v>23</v>
      </c>
      <c r="K8" s="10">
        <v>16</v>
      </c>
      <c r="L8" s="12">
        <v>13</v>
      </c>
      <c r="M8" s="53">
        <v>10</v>
      </c>
      <c r="N8" s="53">
        <v>7</v>
      </c>
      <c r="O8" s="53">
        <v>4</v>
      </c>
      <c r="P8" s="53">
        <v>2</v>
      </c>
    </row>
    <row r="9" spans="1:16" ht="16.5" customHeight="1">
      <c r="A9" s="23" t="s">
        <v>110</v>
      </c>
      <c r="B9" s="112"/>
      <c r="C9" s="24">
        <v>1.4999999999999999E-2</v>
      </c>
      <c r="D9" s="19"/>
      <c r="G9" s="12">
        <v>6</v>
      </c>
      <c r="H9" s="10">
        <v>41</v>
      </c>
      <c r="I9" s="10">
        <v>27</v>
      </c>
      <c r="J9" s="10">
        <v>20</v>
      </c>
      <c r="K9" s="10">
        <v>14</v>
      </c>
      <c r="L9" s="12">
        <v>11</v>
      </c>
      <c r="M9" s="53">
        <v>8</v>
      </c>
      <c r="N9" s="53">
        <v>5</v>
      </c>
      <c r="O9" s="53">
        <v>3</v>
      </c>
      <c r="P9" s="53">
        <v>1</v>
      </c>
    </row>
    <row r="10" spans="1:16" ht="16.5" customHeight="1">
      <c r="A10" s="23" t="s">
        <v>111</v>
      </c>
      <c r="B10" s="113"/>
      <c r="C10" s="24">
        <v>1.4999999999999999E-2</v>
      </c>
      <c r="D10" s="19"/>
      <c r="G10" s="12">
        <v>7</v>
      </c>
      <c r="H10" s="10">
        <v>38</v>
      </c>
      <c r="I10" s="10">
        <v>24</v>
      </c>
      <c r="J10" s="10">
        <v>18</v>
      </c>
      <c r="K10" s="10">
        <v>12</v>
      </c>
      <c r="L10" s="12">
        <v>9</v>
      </c>
      <c r="M10" s="53">
        <v>6</v>
      </c>
      <c r="N10" s="53">
        <v>4</v>
      </c>
      <c r="O10" s="53">
        <v>2</v>
      </c>
      <c r="P10" s="53"/>
    </row>
    <row r="11" spans="1:16" ht="16.5" customHeight="1">
      <c r="A11" s="25" t="s">
        <v>112</v>
      </c>
      <c r="B11" s="23" t="s">
        <v>211</v>
      </c>
      <c r="C11" s="24">
        <v>0.05</v>
      </c>
      <c r="D11" s="19"/>
      <c r="G11" s="12">
        <v>8</v>
      </c>
      <c r="H11" s="10">
        <v>35</v>
      </c>
      <c r="I11" s="10">
        <v>22</v>
      </c>
      <c r="J11" s="10">
        <v>16</v>
      </c>
      <c r="K11" s="10">
        <v>10</v>
      </c>
      <c r="L11" s="12">
        <v>7</v>
      </c>
      <c r="M11" s="53">
        <v>5</v>
      </c>
      <c r="N11" s="53">
        <v>3</v>
      </c>
      <c r="O11" s="53">
        <v>1</v>
      </c>
      <c r="P11" s="53"/>
    </row>
    <row r="12" spans="1:16" ht="16.5" customHeight="1">
      <c r="A12" s="4"/>
      <c r="B12" s="21"/>
      <c r="C12" s="21"/>
      <c r="G12" s="12">
        <v>9</v>
      </c>
      <c r="H12" s="10">
        <v>32</v>
      </c>
      <c r="I12" s="10">
        <v>20</v>
      </c>
      <c r="J12" s="10">
        <v>14</v>
      </c>
      <c r="K12" s="10">
        <v>8</v>
      </c>
      <c r="L12" s="12">
        <v>6</v>
      </c>
      <c r="M12" s="53">
        <v>4</v>
      </c>
      <c r="N12" s="53">
        <v>2</v>
      </c>
      <c r="O12" s="53"/>
      <c r="P12" s="53"/>
    </row>
    <row r="13" spans="1:16">
      <c r="G13" s="12">
        <v>10</v>
      </c>
      <c r="H13" s="10">
        <v>30</v>
      </c>
      <c r="I13" s="10">
        <v>18</v>
      </c>
      <c r="J13" s="10">
        <v>12</v>
      </c>
      <c r="K13" s="10">
        <v>7</v>
      </c>
      <c r="L13" s="12">
        <v>5</v>
      </c>
      <c r="M13" s="53">
        <v>3</v>
      </c>
      <c r="N13" s="53">
        <v>1</v>
      </c>
      <c r="O13" s="53"/>
      <c r="P13" s="53"/>
    </row>
    <row r="14" spans="1:16" ht="18.75">
      <c r="A14" s="114" t="s">
        <v>191</v>
      </c>
      <c r="B14" s="114"/>
      <c r="C14" s="114"/>
      <c r="G14" s="12">
        <v>11</v>
      </c>
      <c r="H14" s="10">
        <v>28</v>
      </c>
      <c r="I14" s="10">
        <v>16</v>
      </c>
      <c r="J14" s="10">
        <v>10</v>
      </c>
      <c r="K14" s="10">
        <v>6</v>
      </c>
      <c r="L14" s="12">
        <v>4</v>
      </c>
      <c r="M14" s="53">
        <v>2</v>
      </c>
      <c r="N14" s="53"/>
      <c r="O14" s="53"/>
      <c r="P14" s="53"/>
    </row>
    <row r="15" spans="1:16" ht="15.75">
      <c r="A15" s="76" t="s">
        <v>192</v>
      </c>
      <c r="B15" s="77" t="s">
        <v>193</v>
      </c>
      <c r="C15" s="77" t="s">
        <v>202</v>
      </c>
      <c r="G15" s="12">
        <v>12</v>
      </c>
      <c r="H15" s="10">
        <v>26</v>
      </c>
      <c r="I15" s="10">
        <v>14</v>
      </c>
      <c r="J15" s="10">
        <v>9</v>
      </c>
      <c r="K15" s="10">
        <v>5</v>
      </c>
      <c r="L15" s="12">
        <v>3</v>
      </c>
      <c r="M15" s="53">
        <v>1</v>
      </c>
      <c r="N15" s="53"/>
      <c r="O15" s="53"/>
      <c r="P15" s="53"/>
    </row>
    <row r="16" spans="1:16" ht="15.75">
      <c r="A16" s="75" t="s">
        <v>194</v>
      </c>
      <c r="B16" s="28" t="s">
        <v>198</v>
      </c>
      <c r="C16" s="28">
        <v>100</v>
      </c>
      <c r="G16" s="12">
        <v>13</v>
      </c>
      <c r="H16" s="10">
        <v>24</v>
      </c>
      <c r="I16" s="10">
        <v>12</v>
      </c>
      <c r="J16" s="10">
        <v>8</v>
      </c>
      <c r="K16" s="10">
        <v>4</v>
      </c>
      <c r="L16" s="12">
        <v>2</v>
      </c>
      <c r="M16" s="53"/>
      <c r="N16" s="53"/>
      <c r="O16" s="53"/>
      <c r="P16" s="53"/>
    </row>
    <row r="17" spans="1:16" ht="15.75">
      <c r="A17" s="75" t="s">
        <v>197</v>
      </c>
      <c r="B17" s="28" t="s">
        <v>25</v>
      </c>
      <c r="C17" s="28">
        <v>80</v>
      </c>
      <c r="G17" s="12">
        <v>14</v>
      </c>
      <c r="H17" s="10">
        <v>22</v>
      </c>
      <c r="I17" s="10">
        <v>11</v>
      </c>
      <c r="J17" s="10">
        <v>7</v>
      </c>
      <c r="K17" s="10">
        <v>3</v>
      </c>
      <c r="L17" s="12">
        <v>1</v>
      </c>
      <c r="M17" s="53"/>
      <c r="N17" s="53"/>
      <c r="O17" s="53"/>
      <c r="P17" s="53"/>
    </row>
    <row r="18" spans="1:16" ht="15.75">
      <c r="A18" s="75" t="s">
        <v>200</v>
      </c>
      <c r="B18" s="28" t="s">
        <v>27</v>
      </c>
      <c r="C18" s="28">
        <v>60</v>
      </c>
      <c r="G18" s="12">
        <v>15</v>
      </c>
      <c r="H18" s="10">
        <v>20</v>
      </c>
      <c r="I18" s="10">
        <v>10</v>
      </c>
      <c r="J18" s="10">
        <v>6</v>
      </c>
      <c r="K18" s="10">
        <v>2</v>
      </c>
      <c r="L18" s="53"/>
      <c r="M18" s="53"/>
      <c r="N18" s="53"/>
      <c r="O18" s="53"/>
      <c r="P18" s="53"/>
    </row>
    <row r="19" spans="1:16" ht="15.75">
      <c r="A19" s="75" t="s">
        <v>201</v>
      </c>
      <c r="B19" s="28" t="s">
        <v>195</v>
      </c>
      <c r="C19" s="28">
        <v>40</v>
      </c>
      <c r="G19" s="12">
        <v>16</v>
      </c>
      <c r="H19" s="10">
        <v>18</v>
      </c>
      <c r="I19" s="10">
        <v>9</v>
      </c>
      <c r="J19" s="10">
        <v>5</v>
      </c>
      <c r="K19" s="10">
        <v>1</v>
      </c>
      <c r="L19" s="53"/>
      <c r="M19" s="53"/>
      <c r="N19" s="53"/>
      <c r="O19" s="53"/>
      <c r="P19" s="53"/>
    </row>
    <row r="20" spans="1:16" ht="15.75">
      <c r="A20" s="75" t="s">
        <v>199</v>
      </c>
      <c r="B20" s="28" t="s">
        <v>196</v>
      </c>
      <c r="C20" s="28"/>
      <c r="G20" s="12">
        <v>17</v>
      </c>
      <c r="H20" s="10">
        <v>16</v>
      </c>
      <c r="I20" s="10">
        <v>8</v>
      </c>
      <c r="J20" s="10">
        <v>4</v>
      </c>
      <c r="K20" s="10"/>
      <c r="L20" s="53"/>
      <c r="M20" s="53"/>
      <c r="N20" s="53"/>
      <c r="O20" s="53"/>
      <c r="P20" s="53"/>
    </row>
    <row r="21" spans="1:16">
      <c r="G21" s="12">
        <v>18</v>
      </c>
      <c r="H21" s="10">
        <v>15</v>
      </c>
      <c r="I21" s="10">
        <v>7</v>
      </c>
      <c r="J21" s="10">
        <v>3</v>
      </c>
      <c r="K21" s="10"/>
      <c r="L21" s="53"/>
      <c r="M21" s="53"/>
      <c r="N21" s="53"/>
      <c r="O21" s="53"/>
      <c r="P21" s="53"/>
    </row>
    <row r="22" spans="1:16" ht="18.75">
      <c r="A22" s="114" t="s">
        <v>203</v>
      </c>
      <c r="B22" s="114"/>
      <c r="C22" s="114"/>
      <c r="G22" s="12">
        <v>19</v>
      </c>
      <c r="H22" s="10">
        <v>14</v>
      </c>
      <c r="I22" s="10">
        <v>6</v>
      </c>
      <c r="J22" s="10">
        <v>2</v>
      </c>
      <c r="K22" s="10"/>
      <c r="L22" s="53"/>
      <c r="M22" s="53"/>
      <c r="N22" s="53"/>
      <c r="O22" s="53"/>
      <c r="P22" s="53"/>
    </row>
    <row r="23" spans="1:16" ht="15.75">
      <c r="A23" s="76" t="s">
        <v>192</v>
      </c>
      <c r="B23" s="77" t="s">
        <v>193</v>
      </c>
      <c r="C23" s="77" t="s">
        <v>202</v>
      </c>
      <c r="G23" s="12">
        <v>20</v>
      </c>
      <c r="H23" s="10">
        <v>13</v>
      </c>
      <c r="I23" s="10">
        <v>5</v>
      </c>
      <c r="J23" s="10">
        <v>1</v>
      </c>
      <c r="K23" s="10"/>
      <c r="L23" s="53"/>
      <c r="M23" s="53"/>
      <c r="N23" s="53"/>
      <c r="O23" s="53"/>
      <c r="P23" s="53"/>
    </row>
    <row r="24" spans="1:16" ht="15.75">
      <c r="A24" s="75" t="s">
        <v>207</v>
      </c>
      <c r="B24" s="28" t="s">
        <v>26</v>
      </c>
      <c r="C24" s="28">
        <v>40</v>
      </c>
      <c r="G24" s="12">
        <v>21</v>
      </c>
      <c r="H24" s="10">
        <v>12</v>
      </c>
      <c r="I24" s="10">
        <v>4</v>
      </c>
      <c r="J24" s="10"/>
      <c r="K24" s="10"/>
      <c r="L24" s="53"/>
      <c r="M24" s="53"/>
      <c r="N24" s="53"/>
      <c r="O24" s="53"/>
      <c r="P24" s="53"/>
    </row>
    <row r="25" spans="1:16" ht="15.75">
      <c r="A25" s="75" t="s">
        <v>208</v>
      </c>
      <c r="B25" s="28" t="s">
        <v>204</v>
      </c>
      <c r="C25" s="28">
        <v>30</v>
      </c>
      <c r="G25" s="12">
        <v>22</v>
      </c>
      <c r="H25" s="10">
        <v>11</v>
      </c>
      <c r="I25" s="10">
        <v>3</v>
      </c>
      <c r="J25" s="10"/>
      <c r="K25" s="10"/>
      <c r="L25" s="53"/>
      <c r="M25" s="53"/>
      <c r="N25" s="53"/>
      <c r="O25" s="53"/>
      <c r="P25" s="53"/>
    </row>
    <row r="26" spans="1:16" ht="15.75">
      <c r="A26" s="75" t="s">
        <v>210</v>
      </c>
      <c r="B26" s="28" t="s">
        <v>205</v>
      </c>
      <c r="C26" s="28">
        <v>20</v>
      </c>
      <c r="G26" s="12">
        <v>23</v>
      </c>
      <c r="H26" s="10">
        <v>10</v>
      </c>
      <c r="I26" s="10">
        <v>2</v>
      </c>
      <c r="J26" s="10"/>
      <c r="K26" s="10"/>
      <c r="L26" s="53"/>
      <c r="M26" s="53"/>
      <c r="N26" s="53"/>
      <c r="O26" s="53"/>
      <c r="P26" s="53"/>
    </row>
    <row r="27" spans="1:16" ht="15.75">
      <c r="A27" s="75" t="s">
        <v>209</v>
      </c>
      <c r="B27" s="28" t="s">
        <v>206</v>
      </c>
      <c r="C27" s="28"/>
      <c r="G27" s="12">
        <v>24</v>
      </c>
      <c r="H27" s="10">
        <v>9</v>
      </c>
      <c r="I27" s="10">
        <v>1</v>
      </c>
      <c r="J27" s="10"/>
      <c r="K27" s="10"/>
      <c r="L27" s="53"/>
      <c r="M27" s="53"/>
      <c r="N27" s="53"/>
      <c r="O27" s="53"/>
      <c r="P27" s="53"/>
    </row>
    <row r="28" spans="1:16">
      <c r="G28" s="12">
        <v>25</v>
      </c>
      <c r="H28" s="10">
        <v>8</v>
      </c>
      <c r="I28" s="10"/>
      <c r="J28" s="10"/>
      <c r="K28" s="10"/>
      <c r="L28" s="53"/>
      <c r="M28" s="53"/>
      <c r="N28" s="53"/>
      <c r="O28" s="53"/>
      <c r="P28" s="53"/>
    </row>
    <row r="29" spans="1:16">
      <c r="G29" s="12">
        <v>26</v>
      </c>
      <c r="H29" s="10">
        <v>7</v>
      </c>
      <c r="I29" s="10"/>
      <c r="J29" s="10"/>
      <c r="K29" s="10"/>
      <c r="L29" s="53"/>
      <c r="M29" s="53"/>
      <c r="N29" s="53"/>
      <c r="O29" s="53"/>
      <c r="P29" s="53"/>
    </row>
    <row r="30" spans="1:16">
      <c r="G30" s="12">
        <v>27</v>
      </c>
      <c r="H30" s="10">
        <v>6</v>
      </c>
      <c r="I30" s="10"/>
      <c r="J30" s="10"/>
      <c r="K30" s="10"/>
      <c r="L30" s="53"/>
      <c r="M30" s="53"/>
      <c r="N30" s="53"/>
      <c r="O30" s="53"/>
      <c r="P30" s="53"/>
    </row>
    <row r="31" spans="1:16">
      <c r="G31" s="12">
        <v>28</v>
      </c>
      <c r="H31" s="10">
        <v>5</v>
      </c>
      <c r="I31" s="10"/>
      <c r="J31" s="10"/>
      <c r="K31" s="10"/>
      <c r="L31" s="53"/>
      <c r="M31" s="53"/>
      <c r="N31" s="53"/>
      <c r="O31" s="53"/>
      <c r="P31" s="53"/>
    </row>
    <row r="32" spans="1:16">
      <c r="G32" s="12">
        <v>29</v>
      </c>
      <c r="H32" s="10">
        <v>4</v>
      </c>
      <c r="I32" s="10"/>
      <c r="J32" s="10"/>
      <c r="K32" s="10"/>
      <c r="L32" s="53"/>
      <c r="M32" s="53"/>
      <c r="N32" s="53"/>
      <c r="O32" s="53"/>
      <c r="P32" s="53"/>
    </row>
    <row r="33" spans="7:16">
      <c r="G33" s="12">
        <v>30</v>
      </c>
      <c r="H33" s="10">
        <v>3</v>
      </c>
      <c r="I33" s="10"/>
      <c r="J33" s="10"/>
      <c r="K33" s="10"/>
      <c r="L33" s="53"/>
      <c r="M33" s="53"/>
      <c r="N33" s="53"/>
      <c r="O33" s="53"/>
      <c r="P33" s="53"/>
    </row>
    <row r="34" spans="7:16">
      <c r="G34" s="12">
        <v>31</v>
      </c>
      <c r="H34" s="10">
        <v>2</v>
      </c>
      <c r="I34" s="10"/>
      <c r="J34" s="10"/>
      <c r="K34" s="10"/>
      <c r="L34" s="53"/>
      <c r="M34" s="53"/>
      <c r="N34" s="53"/>
      <c r="O34" s="53"/>
      <c r="P34" s="53"/>
    </row>
    <row r="35" spans="7:16">
      <c r="G35" s="12">
        <v>32</v>
      </c>
      <c r="H35" s="10">
        <v>1</v>
      </c>
      <c r="I35" s="10"/>
      <c r="J35" s="10"/>
      <c r="K35" s="10"/>
      <c r="L35" s="53"/>
      <c r="M35" s="53"/>
      <c r="N35" s="53"/>
      <c r="O35" s="53"/>
      <c r="P35" s="53"/>
    </row>
    <row r="36" spans="7:16">
      <c r="G36" s="12">
        <v>33</v>
      </c>
      <c r="H36" s="10"/>
      <c r="I36" s="10"/>
      <c r="J36" s="10"/>
      <c r="K36" s="10"/>
      <c r="L36" s="53"/>
      <c r="M36" s="53"/>
      <c r="N36" s="53"/>
      <c r="O36" s="53"/>
      <c r="P36" s="53"/>
    </row>
    <row r="37" spans="7:16">
      <c r="G37" s="12">
        <v>34</v>
      </c>
      <c r="H37" s="10"/>
      <c r="I37" s="10"/>
      <c r="J37" s="10"/>
      <c r="K37" s="10"/>
      <c r="L37" s="53"/>
      <c r="M37" s="53"/>
      <c r="N37" s="53"/>
      <c r="O37" s="53"/>
      <c r="P37" s="53"/>
    </row>
    <row r="38" spans="7:16">
      <c r="G38" s="12">
        <v>35</v>
      </c>
      <c r="H38" s="10"/>
      <c r="I38" s="10"/>
      <c r="J38" s="10"/>
      <c r="K38" s="10"/>
      <c r="L38" s="53"/>
      <c r="M38" s="53"/>
      <c r="N38" s="53"/>
      <c r="O38" s="53"/>
      <c r="P38" s="53"/>
    </row>
    <row r="39" spans="7:16">
      <c r="G39" s="12">
        <v>36</v>
      </c>
      <c r="H39" s="10"/>
      <c r="I39" s="10"/>
      <c r="J39" s="10"/>
      <c r="K39" s="10"/>
      <c r="L39" s="53"/>
      <c r="M39" s="53"/>
      <c r="N39" s="53"/>
      <c r="O39" s="53"/>
      <c r="P39" s="53"/>
    </row>
    <row r="40" spans="7:16">
      <c r="G40" s="12">
        <v>37</v>
      </c>
      <c r="H40" s="10"/>
      <c r="I40" s="10"/>
      <c r="J40" s="10"/>
      <c r="K40" s="10"/>
      <c r="L40" s="53"/>
      <c r="M40" s="53"/>
      <c r="N40" s="53"/>
      <c r="O40" s="53"/>
      <c r="P40" s="53"/>
    </row>
    <row r="41" spans="7:16">
      <c r="G41" s="12">
        <v>38</v>
      </c>
      <c r="H41" s="10"/>
      <c r="I41" s="10"/>
      <c r="J41" s="10"/>
      <c r="K41" s="10"/>
      <c r="L41" s="53"/>
      <c r="M41" s="53"/>
      <c r="N41" s="53"/>
      <c r="O41" s="53"/>
      <c r="P41" s="53"/>
    </row>
    <row r="42" spans="7:16">
      <c r="G42" s="12">
        <v>39</v>
      </c>
      <c r="H42" s="10"/>
      <c r="I42" s="10"/>
      <c r="J42" s="10"/>
      <c r="K42" s="10"/>
      <c r="L42" s="53"/>
      <c r="M42" s="53"/>
      <c r="N42" s="53"/>
      <c r="O42" s="53"/>
      <c r="P42" s="53"/>
    </row>
    <row r="43" spans="7:16">
      <c r="G43" s="12">
        <v>40</v>
      </c>
      <c r="H43" s="10"/>
      <c r="I43" s="10"/>
      <c r="J43" s="10"/>
      <c r="K43" s="10"/>
      <c r="L43" s="53"/>
      <c r="M43" s="53"/>
      <c r="N43" s="53"/>
      <c r="O43" s="53"/>
      <c r="P43" s="53"/>
    </row>
    <row r="44" spans="7:16">
      <c r="G44" s="53" t="s">
        <v>86</v>
      </c>
      <c r="H44" s="10">
        <v>49</v>
      </c>
      <c r="I44" s="10"/>
      <c r="J44" s="10"/>
      <c r="K44" s="10"/>
      <c r="L44" s="53"/>
      <c r="M44" s="53"/>
      <c r="N44" s="53"/>
      <c r="O44" s="53"/>
      <c r="P44" s="53"/>
    </row>
    <row r="45" spans="7:16">
      <c r="G45" s="53" t="s">
        <v>87</v>
      </c>
      <c r="H45" s="10">
        <v>39.5</v>
      </c>
      <c r="I45" s="10"/>
      <c r="J45" s="10">
        <v>19.25</v>
      </c>
      <c r="K45" s="10"/>
      <c r="L45" s="53"/>
      <c r="M45" s="53"/>
      <c r="N45" s="53"/>
      <c r="O45" s="53"/>
      <c r="P45" s="53"/>
    </row>
    <row r="46" spans="7:16">
      <c r="G46" s="53" t="s">
        <v>88</v>
      </c>
      <c r="H46" s="10">
        <v>25</v>
      </c>
      <c r="I46" s="10"/>
      <c r="J46" s="10"/>
      <c r="K46" s="10"/>
      <c r="L46" s="53"/>
      <c r="M46" s="53"/>
      <c r="N46" s="53"/>
      <c r="O46" s="53"/>
      <c r="P46" s="53"/>
    </row>
    <row r="47" spans="7:16">
      <c r="G47" s="12" t="s">
        <v>162</v>
      </c>
      <c r="H47" s="10">
        <v>21</v>
      </c>
      <c r="I47" s="10"/>
      <c r="J47" s="10"/>
      <c r="K47" s="10"/>
      <c r="L47" s="53"/>
      <c r="M47" s="53"/>
      <c r="N47" s="53"/>
      <c r="O47" s="53"/>
      <c r="P47" s="53"/>
    </row>
    <row r="48" spans="7:16">
      <c r="G48" s="12" t="s">
        <v>89</v>
      </c>
      <c r="H48" s="10">
        <v>14.5</v>
      </c>
      <c r="I48" s="10"/>
      <c r="J48" s="10"/>
      <c r="K48" s="10"/>
      <c r="L48" s="53"/>
      <c r="M48" s="53"/>
      <c r="N48" s="53"/>
      <c r="O48" s="53"/>
      <c r="P48" s="53"/>
    </row>
    <row r="49" spans="7:16">
      <c r="G49" s="12" t="s">
        <v>175</v>
      </c>
      <c r="H49" s="10">
        <v>12.5</v>
      </c>
      <c r="I49" s="10"/>
      <c r="J49" s="10"/>
      <c r="K49" s="10"/>
      <c r="L49" s="53"/>
      <c r="M49" s="53"/>
      <c r="N49" s="53"/>
      <c r="O49" s="53"/>
      <c r="P49" s="53"/>
    </row>
    <row r="50" spans="7:16">
      <c r="G50" s="12" t="s">
        <v>164</v>
      </c>
      <c r="H50" s="10">
        <v>13</v>
      </c>
      <c r="I50" s="10">
        <v>5</v>
      </c>
      <c r="J50" s="10"/>
      <c r="K50" s="10"/>
      <c r="L50" s="53"/>
      <c r="M50" s="53"/>
      <c r="N50" s="53"/>
      <c r="O50" s="53"/>
      <c r="P50" s="53"/>
    </row>
    <row r="51" spans="7:16">
      <c r="G51" s="12" t="s">
        <v>90</v>
      </c>
      <c r="H51" s="10">
        <v>10.5</v>
      </c>
      <c r="I51" s="10"/>
      <c r="J51" s="10"/>
      <c r="K51" s="10"/>
      <c r="L51" s="53"/>
      <c r="M51" s="53"/>
      <c r="N51" s="53"/>
      <c r="O51" s="53"/>
      <c r="P51" s="53"/>
    </row>
    <row r="52" spans="7:16">
      <c r="G52" s="12" t="s">
        <v>165</v>
      </c>
      <c r="H52" s="10">
        <v>10</v>
      </c>
      <c r="I52" s="10">
        <v>2</v>
      </c>
      <c r="J52" s="10"/>
      <c r="K52" s="10"/>
      <c r="L52" s="53"/>
      <c r="M52" s="53"/>
      <c r="N52" s="53"/>
      <c r="O52" s="53"/>
      <c r="P52" s="53"/>
    </row>
    <row r="53" spans="7:16">
      <c r="G53" s="12" t="s">
        <v>166</v>
      </c>
      <c r="H53" s="10">
        <v>7</v>
      </c>
      <c r="I53" s="10"/>
      <c r="J53" s="10"/>
      <c r="K53" s="10"/>
      <c r="L53" s="53"/>
      <c r="M53" s="53"/>
      <c r="N53" s="53"/>
      <c r="O53" s="53"/>
      <c r="P53" s="53"/>
    </row>
    <row r="54" spans="7:16">
      <c r="G54" s="12" t="s">
        <v>91</v>
      </c>
      <c r="H54" s="10">
        <v>6.5</v>
      </c>
      <c r="I54" s="10"/>
      <c r="J54" s="10"/>
      <c r="K54" s="10"/>
      <c r="L54" s="53"/>
      <c r="M54" s="53"/>
      <c r="N54" s="53"/>
      <c r="O54" s="53"/>
      <c r="P54" s="53"/>
    </row>
    <row r="55" spans="7:16">
      <c r="G55" s="12" t="s">
        <v>176</v>
      </c>
      <c r="H55" s="10">
        <v>4.5</v>
      </c>
      <c r="I55" s="10"/>
      <c r="J55" s="10"/>
      <c r="K55" s="10"/>
      <c r="L55" s="53"/>
      <c r="M55" s="53"/>
      <c r="N55" s="53"/>
      <c r="O55" s="53"/>
      <c r="P55" s="53"/>
    </row>
    <row r="56" spans="7:16">
      <c r="G56" s="12" t="s">
        <v>167</v>
      </c>
      <c r="H56" s="10">
        <v>4</v>
      </c>
      <c r="I56" s="10"/>
      <c r="J56" s="10"/>
      <c r="K56" s="10"/>
      <c r="L56" s="53"/>
      <c r="M56" s="53"/>
      <c r="N56" s="53"/>
      <c r="O56" s="53"/>
      <c r="P56" s="53"/>
    </row>
    <row r="57" spans="7:16">
      <c r="G57" s="12" t="s">
        <v>92</v>
      </c>
      <c r="H57" s="10">
        <v>3</v>
      </c>
      <c r="I57" s="10"/>
      <c r="J57" s="10"/>
      <c r="K57" s="10"/>
      <c r="L57" s="53"/>
      <c r="M57" s="53"/>
      <c r="N57" s="53"/>
      <c r="O57" s="53"/>
      <c r="P57" s="53"/>
    </row>
    <row r="58" spans="7:16">
      <c r="G58" s="12" t="s">
        <v>163</v>
      </c>
      <c r="H58" s="10">
        <v>2.5</v>
      </c>
      <c r="I58" s="10"/>
      <c r="J58" s="10"/>
      <c r="K58" s="10"/>
      <c r="L58" s="53"/>
      <c r="M58" s="53"/>
      <c r="N58" s="53"/>
      <c r="O58" s="53"/>
      <c r="P58" s="53"/>
    </row>
    <row r="59" spans="7:16">
      <c r="G59" s="12" t="s">
        <v>168</v>
      </c>
      <c r="H59" s="10">
        <v>1</v>
      </c>
      <c r="I59" s="10"/>
      <c r="J59" s="10"/>
      <c r="K59" s="10"/>
      <c r="L59" s="53"/>
      <c r="M59" s="53"/>
      <c r="N59" s="53"/>
      <c r="O59" s="53"/>
      <c r="P59" s="53"/>
    </row>
    <row r="60" spans="7:16">
      <c r="G60" s="12" t="s">
        <v>169</v>
      </c>
      <c r="H60" s="10"/>
      <c r="I60" s="10"/>
      <c r="J60" s="10"/>
      <c r="K60" s="10"/>
      <c r="L60" s="53"/>
      <c r="M60" s="53"/>
      <c r="N60" s="53"/>
      <c r="O60" s="53"/>
      <c r="P60" s="53"/>
    </row>
    <row r="61" spans="7:16">
      <c r="G61" s="53" t="s">
        <v>136</v>
      </c>
      <c r="H61" s="10"/>
      <c r="I61" s="10"/>
      <c r="J61" s="10">
        <v>11</v>
      </c>
      <c r="K61" s="10"/>
      <c r="L61" s="53"/>
      <c r="M61" s="53"/>
      <c r="N61" s="53"/>
      <c r="O61" s="53"/>
      <c r="P61" s="53"/>
    </row>
    <row r="62" spans="7:16">
      <c r="G62" s="53" t="s">
        <v>135</v>
      </c>
      <c r="H62" s="10"/>
      <c r="I62" s="10"/>
      <c r="J62" s="10">
        <v>7.5</v>
      </c>
      <c r="K62" s="10"/>
      <c r="L62" s="53"/>
      <c r="M62" s="53"/>
      <c r="N62" s="53"/>
      <c r="O62" s="53"/>
      <c r="P62" s="53"/>
    </row>
    <row r="63" spans="7:16">
      <c r="G63" s="53" t="s">
        <v>159</v>
      </c>
      <c r="H63" s="10"/>
      <c r="I63" s="10"/>
      <c r="J63" s="10">
        <v>5.5</v>
      </c>
      <c r="K63" s="10"/>
      <c r="L63" s="53"/>
      <c r="M63" s="53"/>
      <c r="N63" s="53"/>
      <c r="O63" s="53"/>
      <c r="P63" s="53"/>
    </row>
    <row r="64" spans="7:16">
      <c r="G64" s="53" t="s">
        <v>160</v>
      </c>
      <c r="H64" s="10"/>
      <c r="I64" s="10"/>
      <c r="J64" s="10">
        <v>3.5</v>
      </c>
      <c r="K64" s="10"/>
      <c r="L64" s="53"/>
      <c r="M64" s="53"/>
      <c r="N64" s="53"/>
      <c r="O64" s="53"/>
      <c r="P64" s="53"/>
    </row>
    <row r="65" spans="5:16">
      <c r="G65" s="53" t="s">
        <v>161</v>
      </c>
      <c r="H65" s="10"/>
      <c r="I65" s="10"/>
      <c r="J65" s="10">
        <v>1.5</v>
      </c>
      <c r="K65" s="10"/>
      <c r="L65" s="53"/>
      <c r="M65" s="53"/>
      <c r="N65" s="53"/>
      <c r="O65" s="53"/>
      <c r="P65" s="53"/>
    </row>
    <row r="66" spans="5:16">
      <c r="G66" s="53" t="s">
        <v>221</v>
      </c>
      <c r="H66" s="10"/>
      <c r="I66" s="10">
        <v>11</v>
      </c>
      <c r="J66" s="10"/>
      <c r="K66" s="10"/>
      <c r="L66" s="53"/>
      <c r="M66" s="53"/>
      <c r="N66" s="53"/>
      <c r="O66" s="53"/>
      <c r="P66" s="53"/>
    </row>
    <row r="67" spans="5:16">
      <c r="G67" s="53" t="s">
        <v>222</v>
      </c>
      <c r="H67" s="10"/>
      <c r="I67" s="10">
        <v>8</v>
      </c>
      <c r="J67" s="10"/>
      <c r="K67" s="10"/>
      <c r="L67" s="53"/>
      <c r="M67" s="53"/>
      <c r="N67" s="53"/>
      <c r="O67" s="53"/>
      <c r="P67" s="53"/>
    </row>
    <row r="68" spans="5:16">
      <c r="G68" s="53" t="s">
        <v>240</v>
      </c>
      <c r="H68" s="10">
        <v>24</v>
      </c>
      <c r="I68" s="10"/>
      <c r="J68" s="10"/>
      <c r="K68" s="10"/>
      <c r="L68" s="53"/>
      <c r="M68" s="53"/>
      <c r="N68" s="53"/>
      <c r="O68" s="53"/>
      <c r="P68" s="53"/>
    </row>
    <row r="69" spans="5:16">
      <c r="G69" s="53" t="s">
        <v>241</v>
      </c>
      <c r="H69" s="10">
        <v>15.2</v>
      </c>
      <c r="I69" s="10"/>
      <c r="J69" s="10"/>
      <c r="K69" s="10"/>
      <c r="L69" s="53"/>
      <c r="M69" s="53"/>
      <c r="N69" s="53"/>
      <c r="O69" s="53"/>
      <c r="P69" s="53"/>
    </row>
    <row r="70" spans="5:16">
      <c r="G70" s="53" t="s">
        <v>242</v>
      </c>
      <c r="H70" s="10">
        <v>10</v>
      </c>
      <c r="I70" s="10"/>
      <c r="J70" s="10"/>
      <c r="K70" s="10"/>
      <c r="L70" s="53"/>
      <c r="M70" s="53"/>
      <c r="N70" s="53"/>
      <c r="O70" s="53"/>
      <c r="P70" s="53"/>
    </row>
    <row r="71" spans="5:16">
      <c r="G71" s="53" t="s">
        <v>243</v>
      </c>
      <c r="H71" s="10">
        <v>5</v>
      </c>
      <c r="I71" s="10"/>
      <c r="J71" s="10"/>
      <c r="K71" s="10"/>
      <c r="L71" s="53"/>
      <c r="M71" s="53"/>
      <c r="N71" s="53"/>
      <c r="O71" s="53"/>
      <c r="P71" s="53"/>
    </row>
    <row r="72" spans="5:16">
      <c r="G72" s="53"/>
      <c r="H72" s="10"/>
      <c r="I72" s="10"/>
      <c r="J72" s="10"/>
      <c r="K72" s="10"/>
      <c r="L72" s="53"/>
      <c r="M72" s="53"/>
      <c r="N72" s="53"/>
      <c r="O72" s="53"/>
      <c r="P72" s="53"/>
    </row>
    <row r="73" spans="5:16">
      <c r="G73" s="53">
        <v>37</v>
      </c>
      <c r="H73" s="10"/>
      <c r="I73" s="10"/>
      <c r="J73" s="10"/>
      <c r="K73" s="10"/>
      <c r="L73" s="53"/>
      <c r="M73" s="53"/>
      <c r="N73" s="53"/>
      <c r="O73" s="53"/>
      <c r="P73" s="53"/>
    </row>
    <row r="74" spans="5:16">
      <c r="G74" s="53">
        <v>38</v>
      </c>
      <c r="H74" s="10"/>
      <c r="I74" s="10"/>
      <c r="J74" s="10"/>
      <c r="K74" s="10"/>
      <c r="L74" s="53"/>
      <c r="M74" s="53"/>
      <c r="N74" s="53"/>
      <c r="O74" s="53"/>
      <c r="P74" s="53"/>
    </row>
    <row r="75" spans="5:16">
      <c r="G75" s="53">
        <v>39</v>
      </c>
      <c r="H75" s="10"/>
      <c r="I75" s="10"/>
      <c r="J75" s="10"/>
      <c r="K75" s="10"/>
      <c r="L75" s="53"/>
      <c r="M75" s="53"/>
      <c r="N75" s="53"/>
      <c r="O75" s="53"/>
      <c r="P75" s="53"/>
    </row>
    <row r="76" spans="5:16">
      <c r="G76" s="53">
        <v>40</v>
      </c>
      <c r="H76" s="10"/>
      <c r="I76" s="10"/>
      <c r="J76" s="10"/>
      <c r="K76" s="10"/>
      <c r="L76" s="53"/>
      <c r="M76" s="53"/>
      <c r="N76" s="53"/>
      <c r="O76" s="53"/>
      <c r="P76" s="53"/>
    </row>
    <row r="77" spans="5:16">
      <c r="E77" s="6"/>
      <c r="F77" s="6"/>
      <c r="G77" s="53" t="s">
        <v>2</v>
      </c>
      <c r="H77" s="53" t="s">
        <v>2</v>
      </c>
      <c r="I77" s="53" t="s">
        <v>2</v>
      </c>
      <c r="J77" s="53" t="s">
        <v>2</v>
      </c>
      <c r="K77" s="53" t="s">
        <v>2</v>
      </c>
      <c r="L77" s="53" t="s">
        <v>2</v>
      </c>
      <c r="M77" s="53" t="s">
        <v>2</v>
      </c>
      <c r="N77" s="53" t="s">
        <v>2</v>
      </c>
      <c r="O77" s="53" t="s">
        <v>2</v>
      </c>
      <c r="P77" s="53" t="s">
        <v>2</v>
      </c>
    </row>
    <row r="78" spans="5:16">
      <c r="E78" s="6"/>
      <c r="F78" s="6"/>
      <c r="G78" s="57"/>
      <c r="H78" s="57"/>
      <c r="I78" s="57"/>
      <c r="J78" s="57"/>
      <c r="K78" s="57"/>
      <c r="L78" s="57"/>
      <c r="M78" s="57"/>
      <c r="N78" s="57"/>
      <c r="O78" s="57"/>
      <c r="P78" s="57"/>
    </row>
    <row r="79" spans="5:16" ht="15.75">
      <c r="G79" s="108" t="s">
        <v>141</v>
      </c>
      <c r="H79" s="108"/>
      <c r="I79" s="108"/>
      <c r="J79" s="108"/>
      <c r="K79" s="108"/>
      <c r="L79" s="108"/>
      <c r="M79" s="108"/>
      <c r="N79" s="108"/>
      <c r="O79" s="108"/>
      <c r="P79" s="108"/>
    </row>
    <row r="80" spans="5:16">
      <c r="G80" s="12" t="s">
        <v>0</v>
      </c>
      <c r="H80" s="10" t="s">
        <v>100</v>
      </c>
      <c r="I80" s="10" t="s">
        <v>132</v>
      </c>
      <c r="J80" s="10" t="s">
        <v>133</v>
      </c>
      <c r="K80" s="10" t="s">
        <v>134</v>
      </c>
      <c r="L80" s="52" t="s">
        <v>135</v>
      </c>
      <c r="M80" s="53" t="s">
        <v>136</v>
      </c>
      <c r="N80" s="53" t="s">
        <v>137</v>
      </c>
      <c r="O80" s="53" t="s">
        <v>138</v>
      </c>
      <c r="P80" s="53" t="s">
        <v>139</v>
      </c>
    </row>
    <row r="81" spans="7:16">
      <c r="G81" s="53" t="s">
        <v>142</v>
      </c>
      <c r="H81" s="10">
        <v>30</v>
      </c>
      <c r="I81" s="10">
        <v>25</v>
      </c>
      <c r="J81" s="10">
        <v>20</v>
      </c>
      <c r="K81" s="10">
        <v>15</v>
      </c>
      <c r="L81" s="12">
        <v>12</v>
      </c>
      <c r="M81" s="53" t="s">
        <v>149</v>
      </c>
      <c r="N81" s="53" t="s">
        <v>150</v>
      </c>
      <c r="O81" s="53" t="s">
        <v>151</v>
      </c>
      <c r="P81" s="53"/>
    </row>
    <row r="82" spans="7:16">
      <c r="G82" s="53" t="s">
        <v>143</v>
      </c>
      <c r="H82" s="10">
        <v>27</v>
      </c>
      <c r="I82" s="10">
        <v>22</v>
      </c>
      <c r="J82" s="10">
        <v>17</v>
      </c>
      <c r="K82" s="10">
        <v>13</v>
      </c>
      <c r="L82" s="12">
        <v>10</v>
      </c>
      <c r="M82" s="53" t="s">
        <v>150</v>
      </c>
      <c r="N82" s="53" t="s">
        <v>151</v>
      </c>
      <c r="O82" s="53" t="s">
        <v>154</v>
      </c>
      <c r="P82" s="53"/>
    </row>
    <row r="83" spans="7:16">
      <c r="G83" s="53" t="s">
        <v>144</v>
      </c>
      <c r="H83" s="10">
        <v>25</v>
      </c>
      <c r="I83" s="10">
        <v>20</v>
      </c>
      <c r="J83" s="10">
        <v>15</v>
      </c>
      <c r="K83" s="10">
        <v>11</v>
      </c>
      <c r="L83" s="12">
        <v>8</v>
      </c>
      <c r="M83" s="53" t="s">
        <v>151</v>
      </c>
      <c r="N83" s="53" t="s">
        <v>154</v>
      </c>
      <c r="O83" s="53" t="s">
        <v>152</v>
      </c>
      <c r="P83" s="53"/>
    </row>
    <row r="84" spans="7:16">
      <c r="G84" s="53" t="s">
        <v>145</v>
      </c>
      <c r="H84" s="10">
        <v>20</v>
      </c>
      <c r="I84" s="10">
        <v>15</v>
      </c>
      <c r="J84" s="10">
        <v>10</v>
      </c>
      <c r="K84" s="10">
        <v>7</v>
      </c>
      <c r="L84" s="12">
        <v>5</v>
      </c>
      <c r="M84" s="53" t="s">
        <v>156</v>
      </c>
      <c r="N84" s="53" t="s">
        <v>155</v>
      </c>
      <c r="O84" s="53" t="s">
        <v>153</v>
      </c>
      <c r="P84" s="53"/>
    </row>
    <row r="85" spans="7:16">
      <c r="G85" s="53" t="s">
        <v>146</v>
      </c>
      <c r="H85" s="10">
        <v>15</v>
      </c>
      <c r="I85" s="10">
        <v>10</v>
      </c>
      <c r="J85" s="10">
        <v>5</v>
      </c>
      <c r="K85" s="10">
        <v>3</v>
      </c>
      <c r="L85" s="12">
        <v>2</v>
      </c>
      <c r="M85" s="53" t="s">
        <v>153</v>
      </c>
      <c r="N85" s="53"/>
      <c r="O85" s="53"/>
      <c r="P85" s="53"/>
    </row>
    <row r="86" spans="7:16">
      <c r="G86" s="53" t="s">
        <v>147</v>
      </c>
      <c r="H86" s="10">
        <v>10</v>
      </c>
      <c r="I86" s="10">
        <v>5</v>
      </c>
      <c r="J86" s="10">
        <v>3</v>
      </c>
      <c r="K86" s="10"/>
      <c r="L86" s="12"/>
      <c r="M86" s="53"/>
      <c r="N86" s="53"/>
      <c r="O86" s="53"/>
      <c r="P86" s="53"/>
    </row>
    <row r="87" spans="7:16">
      <c r="G87" s="53" t="s">
        <v>148</v>
      </c>
      <c r="H87" s="10">
        <v>5</v>
      </c>
      <c r="I87" s="10"/>
      <c r="J87" s="10"/>
      <c r="K87" s="10"/>
      <c r="L87" s="12"/>
      <c r="M87" s="53"/>
      <c r="N87" s="53"/>
      <c r="O87" s="53"/>
      <c r="P87" s="53"/>
    </row>
  </sheetData>
  <mergeCells count="8">
    <mergeCell ref="G79:P79"/>
    <mergeCell ref="A3:A7"/>
    <mergeCell ref="A1:C1"/>
    <mergeCell ref="B8:B10"/>
    <mergeCell ref="G1:P1"/>
    <mergeCell ref="G2:P2"/>
    <mergeCell ref="A14:C14"/>
    <mergeCell ref="A22:C22"/>
  </mergeCells>
  <pageMargins left="0.38" right="0.2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4</vt:i4>
      </vt:variant>
    </vt:vector>
  </HeadingPairs>
  <TitlesOfParts>
    <vt:vector size="16" baseType="lpstr">
      <vt:lpstr>Рейтинг</vt:lpstr>
      <vt:lpstr>Гран-При ТнП</vt:lpstr>
      <vt:lpstr>ОТ Гран-При</vt:lpstr>
      <vt:lpstr>Кубок Лева</vt:lpstr>
      <vt:lpstr>ТСА</vt:lpstr>
      <vt:lpstr>ТСА Кубок</vt:lpstr>
      <vt:lpstr>ФФП.Классика</vt:lpstr>
      <vt:lpstr>Спартакиада</vt:lpstr>
      <vt:lpstr>ФФП.счет</vt:lpstr>
      <vt:lpstr>Торпедо</vt:lpstr>
      <vt:lpstr>КубокФФП</vt:lpstr>
      <vt:lpstr>Парапетры</vt:lpstr>
      <vt:lpstr>ДАнет</vt:lpstr>
      <vt:lpstr>команда</vt:lpstr>
      <vt:lpstr>команды</vt:lpstr>
      <vt:lpstr>кубок</vt:lpstr>
    </vt:vector>
  </TitlesOfParts>
  <Company>mks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mitrofanov.ai</dc:creator>
  <cp:lastModifiedBy>mitrofanov.ai</cp:lastModifiedBy>
  <cp:lastPrinted>2010-10-27T08:59:21Z</cp:lastPrinted>
  <dcterms:created xsi:type="dcterms:W3CDTF">2010-10-11T10:38:38Z</dcterms:created>
  <dcterms:modified xsi:type="dcterms:W3CDTF">2011-05-19T05:04:05Z</dcterms:modified>
</cp:coreProperties>
</file>